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75" windowHeight="6555" activeTab="0"/>
  </bookViews>
  <sheets>
    <sheet name="Sheet1" sheetId="1" r:id="rId1"/>
    <sheet name="Sheet3" sheetId="2" r:id="rId2"/>
  </sheets>
  <definedNames>
    <definedName name="_xlnm.Print_Area" localSheetId="0">'Sheet1'!$A$1:$K$37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<sst xmlns="http://schemas.openxmlformats.org/spreadsheetml/2006/main" count="153" uniqueCount="117">
  <si>
    <t>序号</t>
  </si>
  <si>
    <r>
      <t>定额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编号</t>
    </r>
  </si>
  <si>
    <t>工程项目名称</t>
  </si>
  <si>
    <t>单位</t>
  </si>
  <si>
    <t>一</t>
  </si>
  <si>
    <t>元</t>
  </si>
  <si>
    <t>二</t>
  </si>
  <si>
    <t>三</t>
  </si>
  <si>
    <r>
      <t>总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价</t>
    </r>
    <r>
      <rPr>
        <sz val="12"/>
        <rFont val="Times New Roman"/>
        <family val="1"/>
      </rPr>
      <t xml:space="preserve">     </t>
    </r>
  </si>
  <si>
    <t>定额直接费</t>
  </si>
  <si>
    <t>直接费</t>
  </si>
  <si>
    <t>间接费</t>
  </si>
  <si>
    <t>施工管理费</t>
  </si>
  <si>
    <t>临时设施费</t>
  </si>
  <si>
    <t>劳动保险费</t>
  </si>
  <si>
    <t>计划利润</t>
  </si>
  <si>
    <t>税金</t>
  </si>
  <si>
    <t>六项其它直接费</t>
  </si>
  <si>
    <r>
      <t>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价</t>
    </r>
  </si>
  <si>
    <t>其中：工资</t>
  </si>
  <si>
    <t>综合市价</t>
  </si>
  <si>
    <t>人工调差</t>
  </si>
  <si>
    <r>
      <t>(</t>
    </r>
    <r>
      <rPr>
        <sz val="12"/>
        <rFont val="宋体"/>
        <family val="0"/>
      </rPr>
      <t>一</t>
    </r>
    <r>
      <rPr>
        <sz val="12"/>
        <rFont val="Times New Roman"/>
        <family val="1"/>
      </rPr>
      <t>)×2.54%</t>
    </r>
  </si>
  <si>
    <t>四</t>
  </si>
  <si>
    <r>
      <t>[(</t>
    </r>
    <r>
      <rPr>
        <sz val="12"/>
        <rFont val="宋体"/>
        <family val="0"/>
      </rPr>
      <t>一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三</t>
    </r>
    <r>
      <rPr>
        <sz val="12"/>
        <rFont val="Times New Roman"/>
        <family val="1"/>
      </rPr>
      <t>)-(6+7)]×3.413%</t>
    </r>
  </si>
  <si>
    <t>五</t>
  </si>
  <si>
    <t>土建配合费</t>
  </si>
  <si>
    <r>
      <t>[(</t>
    </r>
    <r>
      <rPr>
        <sz val="12"/>
        <rFont val="宋体"/>
        <family val="0"/>
      </rPr>
      <t>一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三</t>
    </r>
    <r>
      <rPr>
        <sz val="12"/>
        <rFont val="Times New Roman"/>
        <family val="1"/>
      </rPr>
      <t>)]×1%</t>
    </r>
  </si>
  <si>
    <r>
      <t>(</t>
    </r>
    <r>
      <rPr>
        <sz val="12"/>
        <rFont val="宋体"/>
        <family val="0"/>
      </rPr>
      <t>一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三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四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五</t>
    </r>
    <r>
      <rPr>
        <sz val="12"/>
        <rFont val="Times New Roman"/>
        <family val="1"/>
      </rPr>
      <t>)</t>
    </r>
  </si>
  <si>
    <r>
      <t>[(</t>
    </r>
    <r>
      <rPr>
        <sz val="12"/>
        <rFont val="宋体"/>
        <family val="0"/>
      </rPr>
      <t>一</t>
    </r>
    <r>
      <rPr>
        <sz val="12"/>
        <rFont val="Times New Roman"/>
        <family val="1"/>
      </rPr>
      <t>)+(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)-(3)]×8.07%</t>
    </r>
  </si>
  <si>
    <r>
      <t>(</t>
    </r>
    <r>
      <rPr>
        <sz val="12"/>
        <rFont val="宋体"/>
        <family val="0"/>
      </rPr>
      <t>一</t>
    </r>
    <r>
      <rPr>
        <sz val="12"/>
        <rFont val="Times New Roman"/>
        <family val="1"/>
      </rPr>
      <t>)×10.60%</t>
    </r>
  </si>
  <si>
    <r>
      <t>(</t>
    </r>
    <r>
      <rPr>
        <sz val="12"/>
        <rFont val="宋体"/>
        <family val="0"/>
      </rPr>
      <t>一</t>
    </r>
    <r>
      <rPr>
        <sz val="12"/>
        <rFont val="Times New Roman"/>
        <family val="1"/>
      </rPr>
      <t>)×2.2/100</t>
    </r>
  </si>
  <si>
    <r>
      <t xml:space="preserve"> </t>
    </r>
    <r>
      <rPr>
        <sz val="12"/>
        <rFont val="宋体"/>
        <family val="0"/>
      </rP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</si>
  <si>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r>
      <t>93886.91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(35-9.4)/9.4</t>
    </r>
  </si>
  <si>
    <t>(1+2+3)×3.03%</t>
  </si>
  <si>
    <r>
      <t>建设单位：江西省国家税务局</t>
    </r>
    <r>
      <rPr>
        <sz val="12"/>
        <rFont val="Times New Roman"/>
        <family val="1"/>
      </rPr>
      <t xml:space="preserve"> </t>
    </r>
  </si>
  <si>
    <t>工程名称：综合办公大楼装饰工程</t>
  </si>
  <si>
    <r>
      <t xml:space="preserve">                                                                             </t>
    </r>
  </si>
  <si>
    <r>
      <t>江西融城建筑装饰工程有限公司</t>
    </r>
    <r>
      <rPr>
        <sz val="20"/>
        <rFont val="Times New Roman"/>
        <family val="1"/>
      </rPr>
      <t xml:space="preserve">                                                                                                            </t>
    </r>
    <r>
      <rPr>
        <sz val="20"/>
        <rFont val="黑体"/>
        <family val="0"/>
      </rPr>
      <t>工  程  报  价  单</t>
    </r>
  </si>
  <si>
    <t>序号</t>
  </si>
  <si>
    <t>装饰工程费用</t>
  </si>
  <si>
    <r>
      <t>计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式</t>
    </r>
  </si>
  <si>
    <t>六</t>
  </si>
  <si>
    <r>
      <t>预算总</t>
    </r>
    <r>
      <rPr>
        <sz val="12"/>
        <rFont val="宋体"/>
        <family val="0"/>
      </rPr>
      <t>造</t>
    </r>
    <r>
      <rPr>
        <sz val="12"/>
        <rFont val="宋体"/>
        <family val="0"/>
      </rPr>
      <t>价</t>
    </r>
  </si>
  <si>
    <r>
      <t>优惠条件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预算总造价下浮5%</t>
    </r>
  </si>
  <si>
    <t>元</t>
  </si>
  <si>
    <r>
      <t>(</t>
    </r>
    <r>
      <rPr>
        <sz val="12"/>
        <rFont val="宋体"/>
        <family val="0"/>
      </rPr>
      <t>六</t>
    </r>
    <r>
      <rPr>
        <sz val="12"/>
        <rFont val="Times New Roman"/>
        <family val="1"/>
      </rPr>
      <t>)*(1-5%)</t>
    </r>
  </si>
  <si>
    <t>大写：叁佰叁拾万陆仟伍佰叁拾肆元捌角玖分</t>
  </si>
  <si>
    <r>
      <t>实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际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价</t>
    </r>
  </si>
  <si>
    <t>工程量</t>
  </si>
  <si>
    <t>主材</t>
  </si>
  <si>
    <t>安装费</t>
  </si>
  <si>
    <t>工资</t>
  </si>
  <si>
    <t>单位价值</t>
  </si>
  <si>
    <t>总价值</t>
  </si>
  <si>
    <t xml:space="preserve">                                           </t>
  </si>
  <si>
    <r>
      <t>杭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州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华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中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装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饰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工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程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有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限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公</t>
    </r>
    <r>
      <rPr>
        <sz val="20"/>
        <rFont val="Times New Roman"/>
        <family val="1"/>
      </rPr>
      <t xml:space="preserve"> </t>
    </r>
    <r>
      <rPr>
        <sz val="20"/>
        <rFont val="黑体"/>
        <family val="0"/>
      </rPr>
      <t>司</t>
    </r>
    <r>
      <rPr>
        <sz val="20"/>
        <rFont val="Times New Roman"/>
        <family val="1"/>
      </rPr>
      <t xml:space="preserve">                                                                                                                </t>
    </r>
    <r>
      <rPr>
        <sz val="20"/>
        <rFont val="黑体"/>
        <family val="0"/>
      </rPr>
      <t>工  程  预  算  表</t>
    </r>
  </si>
  <si>
    <t>建设单位：杭州石桥路永丰经济合作社</t>
  </si>
  <si>
    <r>
      <t>时间：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</si>
  <si>
    <t>合计</t>
  </si>
  <si>
    <t>小计</t>
  </si>
  <si>
    <t>工</t>
  </si>
  <si>
    <t>现场用工</t>
  </si>
  <si>
    <t>议定</t>
  </si>
  <si>
    <t>套</t>
  </si>
  <si>
    <t>自动喷淋报警阀</t>
  </si>
  <si>
    <t>6B-229</t>
  </si>
  <si>
    <t>只</t>
  </si>
  <si>
    <t>玻璃球普通喷头</t>
  </si>
  <si>
    <t>材价</t>
  </si>
  <si>
    <t>米</t>
  </si>
  <si>
    <t>室内喷淋管网系统</t>
  </si>
  <si>
    <t>8-73</t>
  </si>
  <si>
    <t>消防总管网络管线</t>
  </si>
  <si>
    <t>8-81</t>
  </si>
  <si>
    <t>截止阀安装</t>
  </si>
  <si>
    <t>8-241</t>
  </si>
  <si>
    <t>室内消防栓</t>
  </si>
  <si>
    <t>8-221</t>
  </si>
  <si>
    <t>安装水阀</t>
  </si>
  <si>
    <t>8-37</t>
  </si>
  <si>
    <t>安装水表</t>
  </si>
  <si>
    <t>8-319</t>
  </si>
  <si>
    <t>安装水咀</t>
  </si>
  <si>
    <t>8-374</t>
  </si>
  <si>
    <t>室内排污水管安装</t>
  </si>
  <si>
    <t>8-134</t>
  </si>
  <si>
    <t>个</t>
  </si>
  <si>
    <t>地漏安装</t>
  </si>
  <si>
    <t>8-400</t>
  </si>
  <si>
    <t>组</t>
  </si>
  <si>
    <t>有台面洗面盆安装</t>
  </si>
  <si>
    <t>8-351</t>
  </si>
  <si>
    <t>洗面盆安装</t>
  </si>
  <si>
    <t>8-367</t>
  </si>
  <si>
    <t>蹬式大便器安装</t>
  </si>
  <si>
    <t>8-376</t>
  </si>
  <si>
    <t>挂式小便器安装</t>
  </si>
  <si>
    <t>8-382</t>
  </si>
  <si>
    <t>室内排污水管75#安装</t>
  </si>
  <si>
    <t>8-135</t>
  </si>
  <si>
    <t>室内排污水管100#安装</t>
  </si>
  <si>
    <t>8-136</t>
  </si>
  <si>
    <t>地面清扫口</t>
  </si>
  <si>
    <t>8-403</t>
  </si>
  <si>
    <t>室外落水管安装</t>
  </si>
  <si>
    <t>室内聚氯乙烯水管32#安装</t>
  </si>
  <si>
    <t>8-15</t>
  </si>
  <si>
    <t>室内聚氯乙烯水管25#安装</t>
  </si>
  <si>
    <t>室内聚氯乙烯水管20#安装</t>
  </si>
  <si>
    <t>8-72</t>
  </si>
  <si>
    <t>室内聚氯乙烯水管15#安装</t>
  </si>
  <si>
    <t>8-71</t>
  </si>
  <si>
    <t>工程名称：新驰厂房水、电气设备安装工程</t>
  </si>
  <si>
    <t>二、给排水</t>
  </si>
  <si>
    <t>总计</t>
  </si>
  <si>
    <t>水（58903）+电气（139546）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</si>
</sst>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00_);[Red]\(0.000\)"/>
    <numFmt numFmtId="180" formatCode="0.00000"/>
    <numFmt numFmtId="181" formatCode="0.0000"/>
    <numFmt numFmtId="182" formatCode="0.000000000_);[Red]\(0.000000000\)"/>
    <numFmt numFmtId="183" formatCode="0.00000000_);[Red]\(0.00000000\)"/>
    <numFmt numFmtId="184" formatCode="0.0000000_);[Red]\(0.0000000\)"/>
    <numFmt numFmtId="185" formatCode="0.000000_);[Red]\(0.000000\)"/>
    <numFmt numFmtId="186" formatCode="0.00000_);[Red]\(0.00000\)"/>
    <numFmt numFmtId="187" formatCode="0.0000_);[Red]\(0.0000\)"/>
    <numFmt numFmtId="188" formatCode="0_ "/>
  </numFmts>
  <fonts count="8">
    <font>
      <sz val="12"/>
      <name val="宋体"/>
      <family val="0"/>
    </font>
    <font>
      <sz val="20"/>
      <name val="黑体"/>
      <family val="0"/>
    </font>
    <font>
      <sz val="20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shrinkToFit="1"/>
    </xf>
    <xf numFmtId="2" fontId="0" fillId="0" borderId="1" xfId="0" applyNumberFormat="1" applyBorder="1" applyAlignment="1">
      <alignment shrinkToFit="1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 shrinkToFit="1"/>
    </xf>
    <xf numFmtId="0" fontId="4" fillId="0" borderId="5" xfId="0" applyFont="1" applyBorder="1" applyAlignment="1">
      <alignment/>
    </xf>
    <xf numFmtId="2" fontId="0" fillId="0" borderId="1" xfId="0" applyNumberFormat="1" applyFont="1" applyBorder="1" applyAlignment="1">
      <alignment shrinkToFit="1"/>
    </xf>
    <xf numFmtId="0" fontId="4" fillId="0" borderId="5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8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37"/>
  <sheetViews>
    <sheetView tabSelected="1" workbookViewId="0" topLeftCell="A22">
      <selection activeCell="I36" sqref="I36"/>
    </sheetView>
  </sheetViews>
  <sheetFormatPr defaultColWidth="9.00390625" defaultRowHeight="14.25"/>
  <cols>
    <col min="1" max="1" width="5.125" style="0" customWidth="1"/>
    <col min="2" max="2" width="8.375" style="0" customWidth="1"/>
    <col min="3" max="3" width="26.375" style="0" customWidth="1"/>
    <col min="4" max="4" width="5.25390625" style="0" customWidth="1"/>
    <col min="5" max="5" width="8.25390625" style="0" customWidth="1"/>
    <col min="6" max="6" width="9.375" style="0" customWidth="1"/>
    <col min="7" max="7" width="8.25390625" style="0" customWidth="1"/>
    <col min="8" max="8" width="9.25390625" style="0" customWidth="1"/>
    <col min="9" max="9" width="10.00390625" style="0" customWidth="1"/>
    <col min="10" max="10" width="10.375" style="0" customWidth="1"/>
    <col min="11" max="11" width="10.75390625" style="0" customWidth="1"/>
  </cols>
  <sheetData>
    <row r="1" spans="1:11" s="26" customFormat="1" ht="47.25" customHeight="1">
      <c r="A1" s="53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" customHeight="1">
      <c r="A2" s="1" t="s">
        <v>57</v>
      </c>
      <c r="B2" s="1"/>
      <c r="C2" s="1"/>
      <c r="D2" s="1"/>
      <c r="E2" s="1"/>
      <c r="F2" s="1"/>
      <c r="G2" s="28" t="s">
        <v>55</v>
      </c>
      <c r="H2" s="28"/>
      <c r="I2" s="28"/>
      <c r="J2" s="28"/>
      <c r="K2" s="28"/>
    </row>
    <row r="3" spans="1:11" ht="18.75" customHeight="1">
      <c r="A3" s="1" t="s">
        <v>113</v>
      </c>
      <c r="B3" s="1"/>
      <c r="C3" s="1"/>
      <c r="D3" s="1"/>
      <c r="E3" s="1"/>
      <c r="F3" s="1"/>
      <c r="G3" s="29"/>
      <c r="H3" s="30"/>
      <c r="I3" s="31" t="s">
        <v>58</v>
      </c>
      <c r="J3" s="30"/>
      <c r="K3" s="30"/>
    </row>
    <row r="4" spans="1:11" ht="14.25" customHeight="1">
      <c r="A4" s="55" t="s">
        <v>0</v>
      </c>
      <c r="B4" s="58" t="s">
        <v>1</v>
      </c>
      <c r="C4" s="58" t="s">
        <v>2</v>
      </c>
      <c r="D4" s="58" t="s">
        <v>3</v>
      </c>
      <c r="E4" s="58" t="s">
        <v>49</v>
      </c>
      <c r="F4" s="63" t="s">
        <v>53</v>
      </c>
      <c r="G4" s="64"/>
      <c r="H4" s="64"/>
      <c r="I4" s="61" t="s">
        <v>54</v>
      </c>
      <c r="J4" s="61"/>
      <c r="K4" s="61"/>
    </row>
    <row r="5" spans="1:11" ht="6.75" customHeight="1">
      <c r="A5" s="56"/>
      <c r="B5" s="59"/>
      <c r="C5" s="59"/>
      <c r="D5" s="59"/>
      <c r="E5" s="59"/>
      <c r="F5" s="58" t="s">
        <v>50</v>
      </c>
      <c r="G5" s="58" t="s">
        <v>51</v>
      </c>
      <c r="H5" s="58" t="s">
        <v>52</v>
      </c>
      <c r="I5" s="61" t="s">
        <v>50</v>
      </c>
      <c r="J5" s="61" t="s">
        <v>51</v>
      </c>
      <c r="K5" s="61" t="s">
        <v>52</v>
      </c>
    </row>
    <row r="6" spans="1:11" ht="12" customHeight="1">
      <c r="A6" s="57"/>
      <c r="B6" s="60"/>
      <c r="C6" s="60"/>
      <c r="D6" s="60"/>
      <c r="E6" s="60"/>
      <c r="F6" s="60"/>
      <c r="G6" s="60"/>
      <c r="H6" s="57"/>
      <c r="I6" s="61"/>
      <c r="J6" s="61"/>
      <c r="K6" s="62"/>
    </row>
    <row r="7" spans="1:11" ht="19.5" customHeight="1">
      <c r="A7" s="33"/>
      <c r="B7" s="34"/>
      <c r="C7" s="40" t="s">
        <v>114</v>
      </c>
      <c r="D7" s="34"/>
      <c r="E7" s="34"/>
      <c r="F7" s="34"/>
      <c r="G7" s="34"/>
      <c r="H7" s="33"/>
      <c r="I7" s="34"/>
      <c r="J7" s="34"/>
      <c r="K7" s="33"/>
    </row>
    <row r="8" spans="1:191" s="5" customFormat="1" ht="18" customHeight="1">
      <c r="A8" s="32">
        <v>1</v>
      </c>
      <c r="B8" s="36" t="s">
        <v>112</v>
      </c>
      <c r="C8" s="36" t="s">
        <v>111</v>
      </c>
      <c r="D8" s="32" t="s">
        <v>70</v>
      </c>
      <c r="E8" s="32">
        <v>5</v>
      </c>
      <c r="F8" s="32">
        <v>5.13</v>
      </c>
      <c r="G8" s="32">
        <v>5.2</v>
      </c>
      <c r="H8" s="32">
        <v>3.2</v>
      </c>
      <c r="I8" s="32">
        <f aca="true" t="shared" si="0" ref="I8:I31">F8*E8</f>
        <v>25.65</v>
      </c>
      <c r="J8" s="32">
        <f aca="true" t="shared" si="1" ref="J8:J30">G8*E8</f>
        <v>26</v>
      </c>
      <c r="K8" s="32">
        <f aca="true" t="shared" si="2" ref="K8:K30">E8*H8</f>
        <v>16</v>
      </c>
      <c r="L8" s="51"/>
      <c r="M8" s="52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</row>
    <row r="9" spans="1:191" s="5" customFormat="1" ht="18" customHeight="1">
      <c r="A9" s="32">
        <v>2</v>
      </c>
      <c r="B9" s="36" t="s">
        <v>110</v>
      </c>
      <c r="C9" s="36" t="s">
        <v>109</v>
      </c>
      <c r="D9" s="32" t="s">
        <v>70</v>
      </c>
      <c r="E9" s="32">
        <v>10</v>
      </c>
      <c r="F9" s="32">
        <v>5.9</v>
      </c>
      <c r="G9" s="32">
        <v>5.3</v>
      </c>
      <c r="H9" s="32">
        <v>3.2</v>
      </c>
      <c r="I9" s="32">
        <f t="shared" si="0"/>
        <v>59</v>
      </c>
      <c r="J9" s="32">
        <f t="shared" si="1"/>
        <v>53</v>
      </c>
      <c r="K9" s="32">
        <f t="shared" si="2"/>
        <v>32</v>
      </c>
      <c r="L9" s="51"/>
      <c r="M9" s="51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</row>
    <row r="10" spans="1:191" s="5" customFormat="1" ht="18" customHeight="1">
      <c r="A10" s="32">
        <v>3</v>
      </c>
      <c r="B10" s="36" t="s">
        <v>72</v>
      </c>
      <c r="C10" s="36" t="s">
        <v>108</v>
      </c>
      <c r="D10" s="32" t="s">
        <v>70</v>
      </c>
      <c r="E10" s="32">
        <v>10</v>
      </c>
      <c r="F10" s="32">
        <v>6.44</v>
      </c>
      <c r="G10" s="32">
        <v>6.3</v>
      </c>
      <c r="H10" s="32">
        <v>3.6</v>
      </c>
      <c r="I10" s="32">
        <f t="shared" si="0"/>
        <v>64.4</v>
      </c>
      <c r="J10" s="32">
        <f t="shared" si="1"/>
        <v>63</v>
      </c>
      <c r="K10" s="32">
        <f t="shared" si="2"/>
        <v>36</v>
      </c>
      <c r="L10" s="51"/>
      <c r="M10" s="51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</row>
    <row r="11" spans="1:191" s="5" customFormat="1" ht="18" customHeight="1">
      <c r="A11" s="32">
        <v>4</v>
      </c>
      <c r="B11" s="37" t="s">
        <v>107</v>
      </c>
      <c r="C11" s="36" t="s">
        <v>106</v>
      </c>
      <c r="D11" s="32" t="s">
        <v>70</v>
      </c>
      <c r="E11" s="32">
        <v>15</v>
      </c>
      <c r="F11" s="32">
        <v>7.34</v>
      </c>
      <c r="G11" s="32">
        <v>1.64</v>
      </c>
      <c r="H11" s="32">
        <v>0.9</v>
      </c>
      <c r="I11" s="32">
        <f t="shared" si="0"/>
        <v>110.1</v>
      </c>
      <c r="J11" s="32">
        <f t="shared" si="1"/>
        <v>24.599999999999998</v>
      </c>
      <c r="K11" s="32">
        <f t="shared" si="2"/>
        <v>13.5</v>
      </c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</row>
    <row r="12" spans="1:191" s="5" customFormat="1" ht="18" customHeight="1">
      <c r="A12" s="32">
        <v>5</v>
      </c>
      <c r="B12" s="36" t="s">
        <v>102</v>
      </c>
      <c r="C12" s="36" t="s">
        <v>105</v>
      </c>
      <c r="D12" s="32" t="s">
        <v>70</v>
      </c>
      <c r="E12" s="32">
        <v>60</v>
      </c>
      <c r="F12" s="32">
        <v>6.35</v>
      </c>
      <c r="G12" s="32">
        <v>22.88</v>
      </c>
      <c r="H12" s="32">
        <v>3.5</v>
      </c>
      <c r="I12" s="32">
        <f t="shared" si="0"/>
        <v>381</v>
      </c>
      <c r="J12" s="32">
        <f t="shared" si="1"/>
        <v>1372.8</v>
      </c>
      <c r="K12" s="32">
        <f t="shared" si="2"/>
        <v>210</v>
      </c>
      <c r="L12" s="51"/>
      <c r="M12" s="51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</row>
    <row r="13" spans="1:191" s="5" customFormat="1" ht="18" customHeight="1">
      <c r="A13" s="32">
        <v>6</v>
      </c>
      <c r="B13" s="36" t="s">
        <v>104</v>
      </c>
      <c r="C13" s="36" t="s">
        <v>103</v>
      </c>
      <c r="D13" s="32" t="s">
        <v>67</v>
      </c>
      <c r="E13" s="32">
        <v>2</v>
      </c>
      <c r="F13" s="32">
        <v>14</v>
      </c>
      <c r="G13" s="32">
        <v>1.67</v>
      </c>
      <c r="H13" s="32">
        <v>1.5</v>
      </c>
      <c r="I13" s="32">
        <f t="shared" si="0"/>
        <v>28</v>
      </c>
      <c r="J13" s="32">
        <f t="shared" si="1"/>
        <v>3.34</v>
      </c>
      <c r="K13" s="32">
        <f t="shared" si="2"/>
        <v>3</v>
      </c>
      <c r="L13" s="51"/>
      <c r="M13" s="51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</row>
    <row r="14" spans="1:191" s="5" customFormat="1" ht="18" customHeight="1">
      <c r="A14" s="32">
        <v>7</v>
      </c>
      <c r="B14" s="36" t="s">
        <v>102</v>
      </c>
      <c r="C14" s="36" t="s">
        <v>101</v>
      </c>
      <c r="D14" s="32" t="s">
        <v>70</v>
      </c>
      <c r="E14" s="32">
        <v>20</v>
      </c>
      <c r="F14" s="32">
        <v>20.76</v>
      </c>
      <c r="G14" s="32">
        <v>22.88</v>
      </c>
      <c r="H14" s="32">
        <v>3.5</v>
      </c>
      <c r="I14" s="32">
        <f t="shared" si="0"/>
        <v>415.20000000000005</v>
      </c>
      <c r="J14" s="32">
        <f t="shared" si="1"/>
        <v>457.59999999999997</v>
      </c>
      <c r="K14" s="32">
        <f t="shared" si="2"/>
        <v>70</v>
      </c>
      <c r="L14" s="51"/>
      <c r="M14" s="51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</row>
    <row r="15" spans="1:191" s="5" customFormat="1" ht="18" customHeight="1">
      <c r="A15" s="32">
        <v>8</v>
      </c>
      <c r="B15" s="36" t="s">
        <v>100</v>
      </c>
      <c r="C15" s="36" t="s">
        <v>99</v>
      </c>
      <c r="D15" s="32" t="s">
        <v>70</v>
      </c>
      <c r="E15" s="32">
        <v>15</v>
      </c>
      <c r="F15" s="32">
        <v>11.25</v>
      </c>
      <c r="G15" s="32">
        <v>12.69</v>
      </c>
      <c r="H15" s="32">
        <v>3.1</v>
      </c>
      <c r="I15" s="32">
        <f t="shared" si="0"/>
        <v>168.75</v>
      </c>
      <c r="J15" s="32">
        <f t="shared" si="1"/>
        <v>190.35</v>
      </c>
      <c r="K15" s="32">
        <f t="shared" si="2"/>
        <v>46.5</v>
      </c>
      <c r="L15" s="51"/>
      <c r="M15" s="51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</row>
    <row r="16" spans="1:191" s="5" customFormat="1" ht="18" customHeight="1">
      <c r="A16" s="32">
        <v>9</v>
      </c>
      <c r="B16" s="36" t="s">
        <v>98</v>
      </c>
      <c r="C16" s="36" t="s">
        <v>97</v>
      </c>
      <c r="D16" s="32" t="s">
        <v>90</v>
      </c>
      <c r="E16" s="32">
        <v>3</v>
      </c>
      <c r="F16" s="32">
        <v>100</v>
      </c>
      <c r="G16" s="32">
        <v>22.69</v>
      </c>
      <c r="H16" s="32">
        <v>5.16</v>
      </c>
      <c r="I16" s="32">
        <f t="shared" si="0"/>
        <v>300</v>
      </c>
      <c r="J16" s="32">
        <f t="shared" si="1"/>
        <v>68.07000000000001</v>
      </c>
      <c r="K16" s="32">
        <f t="shared" si="2"/>
        <v>15.48</v>
      </c>
      <c r="L16" s="51"/>
      <c r="M16" s="51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</row>
    <row r="17" spans="1:191" s="5" customFormat="1" ht="18" customHeight="1">
      <c r="A17" s="32">
        <v>10</v>
      </c>
      <c r="B17" s="36" t="s">
        <v>96</v>
      </c>
      <c r="C17" s="36" t="s">
        <v>95</v>
      </c>
      <c r="D17" s="32" t="s">
        <v>90</v>
      </c>
      <c r="E17" s="32">
        <v>7</v>
      </c>
      <c r="F17" s="32">
        <v>35</v>
      </c>
      <c r="G17" s="32">
        <v>91.54</v>
      </c>
      <c r="H17" s="32">
        <v>9</v>
      </c>
      <c r="I17" s="32">
        <f t="shared" si="0"/>
        <v>245</v>
      </c>
      <c r="J17" s="32">
        <f t="shared" si="1"/>
        <v>640.7800000000001</v>
      </c>
      <c r="K17" s="32">
        <f t="shared" si="2"/>
        <v>63</v>
      </c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1" s="5" customFormat="1" ht="18" customHeight="1">
      <c r="A18" s="32">
        <v>11</v>
      </c>
      <c r="B18" s="36" t="s">
        <v>94</v>
      </c>
      <c r="C18" s="36" t="s">
        <v>93</v>
      </c>
      <c r="D18" s="32" t="s">
        <v>90</v>
      </c>
      <c r="E18" s="32">
        <v>1</v>
      </c>
      <c r="F18" s="32">
        <v>45</v>
      </c>
      <c r="G18" s="32">
        <v>141.5</v>
      </c>
      <c r="H18" s="32">
        <v>8.15</v>
      </c>
      <c r="I18" s="32">
        <f t="shared" si="0"/>
        <v>45</v>
      </c>
      <c r="J18" s="32">
        <f t="shared" si="1"/>
        <v>141.5</v>
      </c>
      <c r="K18" s="32">
        <f t="shared" si="2"/>
        <v>8.15</v>
      </c>
      <c r="L18" s="51"/>
      <c r="M18" s="51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</row>
    <row r="19" spans="1:191" s="5" customFormat="1" ht="18" customHeight="1">
      <c r="A19" s="32">
        <v>12</v>
      </c>
      <c r="B19" s="36" t="s">
        <v>92</v>
      </c>
      <c r="C19" s="36" t="s">
        <v>91</v>
      </c>
      <c r="D19" s="32" t="s">
        <v>90</v>
      </c>
      <c r="E19" s="32">
        <v>3</v>
      </c>
      <c r="F19" s="32">
        <v>225</v>
      </c>
      <c r="G19" s="32">
        <v>141.5</v>
      </c>
      <c r="H19" s="32">
        <v>8.15</v>
      </c>
      <c r="I19" s="32">
        <f t="shared" si="0"/>
        <v>675</v>
      </c>
      <c r="J19" s="32">
        <f t="shared" si="1"/>
        <v>424.5</v>
      </c>
      <c r="K19" s="32">
        <f t="shared" si="2"/>
        <v>24.450000000000003</v>
      </c>
      <c r="L19" s="51"/>
      <c r="M19" s="51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</row>
    <row r="20" spans="1:191" s="5" customFormat="1" ht="18" customHeight="1">
      <c r="A20" s="32">
        <v>13</v>
      </c>
      <c r="B20" s="36" t="s">
        <v>89</v>
      </c>
      <c r="C20" s="36" t="s">
        <v>88</v>
      </c>
      <c r="D20" s="32" t="s">
        <v>87</v>
      </c>
      <c r="E20" s="32">
        <v>3</v>
      </c>
      <c r="F20" s="32">
        <v>7.76</v>
      </c>
      <c r="G20" s="32">
        <v>4.45</v>
      </c>
      <c r="H20" s="32">
        <v>2.47</v>
      </c>
      <c r="I20" s="32">
        <f t="shared" si="0"/>
        <v>23.28</v>
      </c>
      <c r="J20" s="32">
        <f t="shared" si="1"/>
        <v>13.350000000000001</v>
      </c>
      <c r="K20" s="32">
        <f t="shared" si="2"/>
        <v>7.41</v>
      </c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</row>
    <row r="21" spans="1:191" s="5" customFormat="1" ht="18" customHeight="1">
      <c r="A21" s="32">
        <v>14</v>
      </c>
      <c r="B21" s="36" t="s">
        <v>86</v>
      </c>
      <c r="C21" s="36" t="s">
        <v>85</v>
      </c>
      <c r="D21" s="32" t="s">
        <v>70</v>
      </c>
      <c r="E21" s="32">
        <v>15</v>
      </c>
      <c r="F21" s="32">
        <v>6.5</v>
      </c>
      <c r="G21" s="32">
        <v>7.5</v>
      </c>
      <c r="H21" s="32">
        <v>2.5</v>
      </c>
      <c r="I21" s="32">
        <f t="shared" si="0"/>
        <v>97.5</v>
      </c>
      <c r="J21" s="32">
        <f t="shared" si="1"/>
        <v>112.5</v>
      </c>
      <c r="K21" s="32">
        <f t="shared" si="2"/>
        <v>37.5</v>
      </c>
      <c r="L21" s="51"/>
      <c r="M21" s="51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</row>
    <row r="22" spans="1:191" s="5" customFormat="1" ht="18" customHeight="1">
      <c r="A22" s="32">
        <v>15</v>
      </c>
      <c r="B22" s="36" t="s">
        <v>84</v>
      </c>
      <c r="C22" s="36" t="s">
        <v>83</v>
      </c>
      <c r="D22" s="32" t="s">
        <v>67</v>
      </c>
      <c r="E22" s="32">
        <v>12</v>
      </c>
      <c r="F22" s="32">
        <v>31.48</v>
      </c>
      <c r="G22" s="32">
        <v>7.25</v>
      </c>
      <c r="H22" s="32">
        <v>0.6</v>
      </c>
      <c r="I22" s="32">
        <f t="shared" si="0"/>
        <v>377.76</v>
      </c>
      <c r="J22" s="32">
        <f t="shared" si="1"/>
        <v>87</v>
      </c>
      <c r="K22" s="32">
        <f t="shared" si="2"/>
        <v>7.199999999999999</v>
      </c>
      <c r="L22" s="51"/>
      <c r="M22" s="51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</row>
    <row r="23" spans="1:191" s="5" customFormat="1" ht="18" customHeight="1">
      <c r="A23" s="32">
        <v>16</v>
      </c>
      <c r="B23" s="36" t="s">
        <v>82</v>
      </c>
      <c r="C23" s="36" t="s">
        <v>81</v>
      </c>
      <c r="D23" s="32" t="s">
        <v>67</v>
      </c>
      <c r="E23" s="32">
        <v>1</v>
      </c>
      <c r="F23" s="32">
        <v>49</v>
      </c>
      <c r="G23" s="32">
        <v>22</v>
      </c>
      <c r="H23" s="32">
        <v>3.96</v>
      </c>
      <c r="I23" s="32">
        <f t="shared" si="0"/>
        <v>49</v>
      </c>
      <c r="J23" s="32">
        <f t="shared" si="1"/>
        <v>22</v>
      </c>
      <c r="K23" s="32">
        <f t="shared" si="2"/>
        <v>3.96</v>
      </c>
      <c r="L23" s="51"/>
      <c r="M23" s="51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</row>
    <row r="24" spans="1:191" s="5" customFormat="1" ht="18" customHeight="1">
      <c r="A24" s="32">
        <v>17</v>
      </c>
      <c r="B24" s="36" t="s">
        <v>80</v>
      </c>
      <c r="C24" s="36" t="s">
        <v>79</v>
      </c>
      <c r="D24" s="32" t="s">
        <v>67</v>
      </c>
      <c r="E24" s="32">
        <v>8</v>
      </c>
      <c r="F24" s="32">
        <v>16</v>
      </c>
      <c r="G24" s="32">
        <v>16.9</v>
      </c>
      <c r="H24" s="32">
        <v>5</v>
      </c>
      <c r="I24" s="32">
        <f t="shared" si="0"/>
        <v>128</v>
      </c>
      <c r="J24" s="32">
        <f t="shared" si="1"/>
        <v>135.2</v>
      </c>
      <c r="K24" s="32">
        <f t="shared" si="2"/>
        <v>40</v>
      </c>
      <c r="L24" s="51"/>
      <c r="M24" s="51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</row>
    <row r="25" spans="1:191" s="5" customFormat="1" ht="18" customHeight="1">
      <c r="A25" s="32">
        <v>18</v>
      </c>
      <c r="B25" s="36" t="s">
        <v>78</v>
      </c>
      <c r="C25" s="36" t="s">
        <v>77</v>
      </c>
      <c r="D25" s="32" t="s">
        <v>64</v>
      </c>
      <c r="E25" s="32">
        <v>17</v>
      </c>
      <c r="F25" s="32">
        <v>60.64</v>
      </c>
      <c r="G25" s="32">
        <v>433</v>
      </c>
      <c r="H25" s="32">
        <v>15.5</v>
      </c>
      <c r="I25" s="32">
        <f t="shared" si="0"/>
        <v>1030.88</v>
      </c>
      <c r="J25" s="32">
        <f t="shared" si="1"/>
        <v>7361</v>
      </c>
      <c r="K25" s="32">
        <f t="shared" si="2"/>
        <v>263.5</v>
      </c>
      <c r="L25" s="51"/>
      <c r="M25" s="51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</row>
    <row r="26" spans="1:191" s="5" customFormat="1" ht="18" customHeight="1">
      <c r="A26" s="32">
        <v>19</v>
      </c>
      <c r="B26" s="36" t="s">
        <v>76</v>
      </c>
      <c r="C26" s="36" t="s">
        <v>75</v>
      </c>
      <c r="D26" s="32" t="s">
        <v>67</v>
      </c>
      <c r="E26" s="32">
        <v>6</v>
      </c>
      <c r="F26" s="32">
        <v>85</v>
      </c>
      <c r="G26" s="32">
        <v>25</v>
      </c>
      <c r="H26" s="32">
        <v>3.96</v>
      </c>
      <c r="I26" s="32">
        <f t="shared" si="0"/>
        <v>510</v>
      </c>
      <c r="J26" s="32">
        <f t="shared" si="1"/>
        <v>150</v>
      </c>
      <c r="K26" s="32">
        <f t="shared" si="2"/>
        <v>23.759999999999998</v>
      </c>
      <c r="L26" s="51"/>
      <c r="M26" s="51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</row>
    <row r="27" spans="1:191" s="5" customFormat="1" ht="18" customHeight="1">
      <c r="A27" s="32">
        <v>20</v>
      </c>
      <c r="B27" s="36" t="s">
        <v>74</v>
      </c>
      <c r="C27" s="36" t="s">
        <v>73</v>
      </c>
      <c r="D27" s="32" t="s">
        <v>70</v>
      </c>
      <c r="E27" s="32">
        <v>275</v>
      </c>
      <c r="F27" s="32">
        <v>47.6</v>
      </c>
      <c r="G27" s="32">
        <v>17.9</v>
      </c>
      <c r="H27" s="32">
        <v>6.4</v>
      </c>
      <c r="I27" s="32">
        <f t="shared" si="0"/>
        <v>13090</v>
      </c>
      <c r="J27" s="32">
        <f t="shared" si="1"/>
        <v>4922.5</v>
      </c>
      <c r="K27" s="32">
        <f t="shared" si="2"/>
        <v>1760</v>
      </c>
      <c r="L27" s="51"/>
      <c r="M27" s="51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</row>
    <row r="28" spans="1:191" s="5" customFormat="1" ht="18" customHeight="1">
      <c r="A28" s="32">
        <v>21</v>
      </c>
      <c r="B28" s="36" t="s">
        <v>72</v>
      </c>
      <c r="C28" s="36" t="s">
        <v>71</v>
      </c>
      <c r="D28" s="32" t="s">
        <v>70</v>
      </c>
      <c r="E28" s="32">
        <v>796</v>
      </c>
      <c r="F28" s="32">
        <v>6.4</v>
      </c>
      <c r="G28" s="32">
        <v>6.3</v>
      </c>
      <c r="H28" s="32">
        <v>3.6</v>
      </c>
      <c r="I28" s="32">
        <f t="shared" si="0"/>
        <v>5094.400000000001</v>
      </c>
      <c r="J28" s="32">
        <f t="shared" si="1"/>
        <v>5014.8</v>
      </c>
      <c r="K28" s="32">
        <f t="shared" si="2"/>
        <v>2865.6</v>
      </c>
      <c r="L28" s="51"/>
      <c r="M28" s="51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</row>
    <row r="29" spans="1:191" s="5" customFormat="1" ht="18" customHeight="1">
      <c r="A29" s="32">
        <v>22</v>
      </c>
      <c r="B29" s="36" t="s">
        <v>69</v>
      </c>
      <c r="C29" s="36" t="s">
        <v>68</v>
      </c>
      <c r="D29" s="32" t="s">
        <v>67</v>
      </c>
      <c r="E29" s="32">
        <v>184</v>
      </c>
      <c r="F29" s="32">
        <v>27</v>
      </c>
      <c r="G29" s="32">
        <v>6.14</v>
      </c>
      <c r="H29" s="32">
        <v>2.8</v>
      </c>
      <c r="I29" s="32">
        <f t="shared" si="0"/>
        <v>4968</v>
      </c>
      <c r="J29" s="32">
        <f t="shared" si="1"/>
        <v>1129.76</v>
      </c>
      <c r="K29" s="32">
        <f t="shared" si="2"/>
        <v>515.1999999999999</v>
      </c>
      <c r="L29" s="51"/>
      <c r="M29" s="51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</row>
    <row r="30" spans="1:191" s="5" customFormat="1" ht="18" customHeight="1">
      <c r="A30" s="32">
        <v>23</v>
      </c>
      <c r="B30" s="36" t="s">
        <v>66</v>
      </c>
      <c r="C30" s="36" t="s">
        <v>65</v>
      </c>
      <c r="D30" s="32" t="s">
        <v>64</v>
      </c>
      <c r="E30" s="32">
        <v>1</v>
      </c>
      <c r="F30" s="32">
        <v>3.33</v>
      </c>
      <c r="G30" s="32">
        <v>594</v>
      </c>
      <c r="H30" s="32">
        <v>144</v>
      </c>
      <c r="I30" s="32">
        <f t="shared" si="0"/>
        <v>3.33</v>
      </c>
      <c r="J30" s="32">
        <f t="shared" si="1"/>
        <v>594</v>
      </c>
      <c r="K30" s="32">
        <f t="shared" si="2"/>
        <v>144</v>
      </c>
      <c r="L30" s="51"/>
      <c r="M30" s="51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</row>
    <row r="31" spans="1:191" s="5" customFormat="1" ht="18" customHeight="1">
      <c r="A31" s="32">
        <v>24</v>
      </c>
      <c r="B31" s="36" t="s">
        <v>63</v>
      </c>
      <c r="C31" s="36" t="s">
        <v>62</v>
      </c>
      <c r="D31" s="32" t="s">
        <v>61</v>
      </c>
      <c r="E31" s="32">
        <v>60</v>
      </c>
      <c r="F31" s="32">
        <v>30</v>
      </c>
      <c r="G31" s="32"/>
      <c r="H31" s="32"/>
      <c r="I31" s="32">
        <f t="shared" si="0"/>
        <v>1800</v>
      </c>
      <c r="J31" s="32"/>
      <c r="K31" s="32"/>
      <c r="L31" s="51"/>
      <c r="M31" s="51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</row>
    <row r="32" spans="1:191" s="5" customFormat="1" ht="18" customHeight="1">
      <c r="A32" s="32"/>
      <c r="B32" s="36"/>
      <c r="C32" s="36"/>
      <c r="D32" s="32"/>
      <c r="E32" s="32"/>
      <c r="F32" s="32"/>
      <c r="G32" s="32"/>
      <c r="H32" s="32"/>
      <c r="I32" s="32"/>
      <c r="J32" s="32"/>
      <c r="K32" s="32"/>
      <c r="L32" s="38"/>
      <c r="M32" s="3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</row>
    <row r="33" spans="1:191" s="5" customFormat="1" ht="18" customHeight="1">
      <c r="A33" s="32"/>
      <c r="B33" s="27" t="s">
        <v>60</v>
      </c>
      <c r="C33" s="36"/>
      <c r="D33" s="32"/>
      <c r="E33" s="32"/>
      <c r="F33" s="32"/>
      <c r="G33" s="32"/>
      <c r="H33" s="32"/>
      <c r="I33" s="35">
        <f>SUM(I8:I31)</f>
        <v>29689.250000000004</v>
      </c>
      <c r="J33" s="35">
        <f>SUM(J8:J31)</f>
        <v>23007.649999999998</v>
      </c>
      <c r="K33" s="35">
        <f>SUM(K8:K31)</f>
        <v>6206.21</v>
      </c>
      <c r="L33" s="51"/>
      <c r="M33" s="51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</row>
    <row r="34" spans="1:191" s="5" customFormat="1" ht="18" customHeight="1">
      <c r="A34" s="32"/>
      <c r="B34" s="27"/>
      <c r="C34" s="36"/>
      <c r="D34" s="32"/>
      <c r="E34" s="32"/>
      <c r="F34" s="32"/>
      <c r="G34" s="32"/>
      <c r="H34" s="32"/>
      <c r="I34" s="35"/>
      <c r="J34" s="35"/>
      <c r="K34" s="35"/>
      <c r="L34" s="38"/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</row>
    <row r="35" spans="1:191" s="5" customFormat="1" ht="18" customHeight="1">
      <c r="A35" s="32"/>
      <c r="B35" s="27" t="s">
        <v>59</v>
      </c>
      <c r="C35" s="36"/>
      <c r="D35" s="83"/>
      <c r="E35" s="83"/>
      <c r="F35" s="83"/>
      <c r="G35" s="83"/>
      <c r="H35" s="83"/>
      <c r="I35" s="83"/>
      <c r="J35" s="83"/>
      <c r="K35" s="35">
        <f>I33+J33+K33</f>
        <v>58903.11</v>
      </c>
      <c r="L35" s="51"/>
      <c r="M35" s="51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</row>
    <row r="36" spans="1:191" s="5" customFormat="1" ht="18" customHeight="1">
      <c r="A36" s="32"/>
      <c r="B36" s="27"/>
      <c r="C36" s="36"/>
      <c r="D36" s="27"/>
      <c r="E36" s="27"/>
      <c r="F36" s="27"/>
      <c r="G36" s="27"/>
      <c r="H36" s="27"/>
      <c r="I36" s="27"/>
      <c r="J36" s="27"/>
      <c r="K36" s="35"/>
      <c r="L36" s="38"/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</row>
    <row r="37" spans="1:191" s="5" customFormat="1" ht="18" customHeight="1">
      <c r="A37" s="32"/>
      <c r="B37" s="27" t="s">
        <v>115</v>
      </c>
      <c r="C37" s="36"/>
      <c r="D37" s="65" t="s">
        <v>116</v>
      </c>
      <c r="E37" s="65"/>
      <c r="F37" s="65"/>
      <c r="G37" s="65"/>
      <c r="H37" s="65"/>
      <c r="I37" s="65"/>
      <c r="J37" s="65"/>
      <c r="K37" s="35">
        <v>198449</v>
      </c>
      <c r="L37" s="51"/>
      <c r="M37" s="51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</row>
    <row r="38" ht="18" customHeight="1"/>
    <row r="39" ht="18" customHeight="1"/>
    <row r="40" ht="18" customHeight="1"/>
    <row r="41" ht="18" customHeight="1"/>
    <row r="42" ht="18" customHeight="1"/>
  </sheetData>
  <mergeCells count="42">
    <mergeCell ref="D37:J37"/>
    <mergeCell ref="F5:F6"/>
    <mergeCell ref="G5:G6"/>
    <mergeCell ref="H5:H6"/>
    <mergeCell ref="J5:J6"/>
    <mergeCell ref="A1:K1"/>
    <mergeCell ref="A4:A6"/>
    <mergeCell ref="B4:B6"/>
    <mergeCell ref="D4:D6"/>
    <mergeCell ref="C4:C6"/>
    <mergeCell ref="E4:E6"/>
    <mergeCell ref="K5:K6"/>
    <mergeCell ref="F4:H4"/>
    <mergeCell ref="I4:K4"/>
    <mergeCell ref="I5:I6"/>
    <mergeCell ref="L9:M9"/>
    <mergeCell ref="L10:M10"/>
    <mergeCell ref="L11:M11"/>
    <mergeCell ref="L12:M12"/>
    <mergeCell ref="L18:M18"/>
    <mergeCell ref="L23:M23"/>
    <mergeCell ref="L24:M24"/>
    <mergeCell ref="L13:M13"/>
    <mergeCell ref="L14:M14"/>
    <mergeCell ref="L15:M15"/>
    <mergeCell ref="L16:M16"/>
    <mergeCell ref="L37:M37"/>
    <mergeCell ref="L26:M26"/>
    <mergeCell ref="L27:M27"/>
    <mergeCell ref="L28:M28"/>
    <mergeCell ref="L29:M29"/>
    <mergeCell ref="L35:M35"/>
    <mergeCell ref="L8:M8"/>
    <mergeCell ref="L30:M30"/>
    <mergeCell ref="L31:M31"/>
    <mergeCell ref="L33:M33"/>
    <mergeCell ref="L25:M25"/>
    <mergeCell ref="L19:M19"/>
    <mergeCell ref="L20:M20"/>
    <mergeCell ref="L21:M21"/>
    <mergeCell ref="L22:M22"/>
    <mergeCell ref="L17:M17"/>
  </mergeCells>
  <printOptions horizontalCentered="1"/>
  <pageMargins left="0.4724409448818898" right="0.1968503937007874" top="0.4724409448818898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7">
      <selection activeCell="E10" sqref="E10:H10"/>
    </sheetView>
  </sheetViews>
  <sheetFormatPr defaultColWidth="9.00390625" defaultRowHeight="14.25"/>
  <cols>
    <col min="1" max="1" width="2.75390625" style="0" customWidth="1"/>
    <col min="2" max="2" width="5.375" style="0" customWidth="1"/>
    <col min="3" max="3" width="24.25390625" style="0" customWidth="1"/>
    <col min="4" max="4" width="6.375" style="0" customWidth="1"/>
    <col min="8" max="8" width="11.125" style="0" customWidth="1"/>
    <col min="9" max="10" width="13.875" style="0" customWidth="1"/>
    <col min="11" max="11" width="17.75390625" style="0" customWidth="1"/>
  </cols>
  <sheetData>
    <row r="1" spans="1:11" ht="14.25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0" ht="18.75" customHeight="1">
      <c r="A3" s="1" t="s">
        <v>35</v>
      </c>
      <c r="B3" s="1"/>
      <c r="C3" s="1"/>
      <c r="D3" s="1"/>
      <c r="E3" s="1"/>
      <c r="F3" s="2"/>
      <c r="G3" s="1"/>
      <c r="H3" s="3"/>
      <c r="I3" s="3"/>
      <c r="J3" s="1"/>
    </row>
    <row r="4" spans="1:10" ht="17.25" customHeight="1">
      <c r="A4" s="1" t="s">
        <v>36</v>
      </c>
      <c r="B4" s="1"/>
      <c r="C4" s="1"/>
      <c r="D4" s="1"/>
      <c r="E4" s="1"/>
      <c r="F4" s="4"/>
      <c r="G4" s="1"/>
      <c r="H4" s="3" t="s">
        <v>37</v>
      </c>
      <c r="I4" s="1"/>
      <c r="J4" s="1"/>
    </row>
    <row r="5" spans="1:11" ht="28.5" customHeight="1">
      <c r="A5" s="70" t="s">
        <v>39</v>
      </c>
      <c r="B5" s="71"/>
      <c r="C5" s="67" t="s">
        <v>40</v>
      </c>
      <c r="D5" s="67" t="s">
        <v>3</v>
      </c>
      <c r="E5" s="74" t="s">
        <v>41</v>
      </c>
      <c r="F5" s="75"/>
      <c r="G5" s="75"/>
      <c r="H5" s="76"/>
      <c r="I5" s="68" t="s">
        <v>8</v>
      </c>
      <c r="J5" s="69"/>
      <c r="K5" s="44" t="s">
        <v>32</v>
      </c>
    </row>
    <row r="6" spans="1:11" ht="28.5" customHeight="1">
      <c r="A6" s="72"/>
      <c r="B6" s="73"/>
      <c r="C6" s="67"/>
      <c r="D6" s="67"/>
      <c r="E6" s="41"/>
      <c r="F6" s="42"/>
      <c r="G6" s="42"/>
      <c r="H6" s="43"/>
      <c r="I6" s="9" t="s">
        <v>18</v>
      </c>
      <c r="J6" s="9" t="s">
        <v>19</v>
      </c>
      <c r="K6" s="45"/>
    </row>
    <row r="7" spans="1:11" ht="21" customHeight="1">
      <c r="A7" s="23"/>
      <c r="B7" s="24"/>
      <c r="C7" s="6"/>
      <c r="D7" s="11"/>
      <c r="E7" s="17"/>
      <c r="F7" s="25"/>
      <c r="G7" s="14"/>
      <c r="H7" s="15"/>
      <c r="I7" s="7"/>
      <c r="J7" s="7"/>
      <c r="K7" s="5"/>
    </row>
    <row r="8" spans="1:11" ht="21" customHeight="1">
      <c r="A8" s="78" t="s">
        <v>4</v>
      </c>
      <c r="B8" s="79"/>
      <c r="C8" s="10" t="s">
        <v>10</v>
      </c>
      <c r="D8" s="11" t="s">
        <v>5</v>
      </c>
      <c r="E8" s="17"/>
      <c r="F8" s="25"/>
      <c r="G8" s="25"/>
      <c r="H8" s="18"/>
      <c r="I8" s="20">
        <f>I9+I10+I11+I12</f>
        <v>2706333.5809972123</v>
      </c>
      <c r="J8" s="7"/>
      <c r="K8" s="5"/>
    </row>
    <row r="9" spans="1:11" ht="21" customHeight="1">
      <c r="A9" s="78">
        <v>1</v>
      </c>
      <c r="B9" s="79"/>
      <c r="C9" s="10" t="s">
        <v>9</v>
      </c>
      <c r="D9" s="11" t="s">
        <v>5</v>
      </c>
      <c r="E9" s="17"/>
      <c r="F9" s="14"/>
      <c r="G9" s="14"/>
      <c r="H9" s="18"/>
      <c r="I9" s="22">
        <f>630991.71+420659.46+782659.54+93886.91</f>
        <v>1928197.6199999999</v>
      </c>
      <c r="J9" s="18">
        <f>24058.58+30961.65+38866.68</f>
        <v>93886.91</v>
      </c>
      <c r="K9" s="5"/>
    </row>
    <row r="10" spans="1:11" ht="21" customHeight="1">
      <c r="A10" s="78">
        <v>2</v>
      </c>
      <c r="B10" s="79"/>
      <c r="C10" s="10" t="s">
        <v>21</v>
      </c>
      <c r="D10" s="11" t="s">
        <v>5</v>
      </c>
      <c r="E10" s="46" t="s">
        <v>33</v>
      </c>
      <c r="F10" s="47"/>
      <c r="G10" s="47"/>
      <c r="H10" s="48"/>
      <c r="I10" s="7">
        <f>93886.91*(35-9.4)/9.4</f>
        <v>255692.01021276598</v>
      </c>
      <c r="J10" s="18"/>
      <c r="K10" s="5"/>
    </row>
    <row r="11" spans="1:11" ht="21" customHeight="1">
      <c r="A11" s="78">
        <v>3</v>
      </c>
      <c r="B11" s="79"/>
      <c r="C11" s="10" t="s">
        <v>20</v>
      </c>
      <c r="D11" s="11" t="s">
        <v>5</v>
      </c>
      <c r="E11" s="17"/>
      <c r="F11" s="14"/>
      <c r="G11" s="14"/>
      <c r="H11" s="15"/>
      <c r="I11" s="7">
        <v>442853.63</v>
      </c>
      <c r="J11" s="18"/>
      <c r="K11" s="5"/>
    </row>
    <row r="12" spans="1:11" ht="21" customHeight="1">
      <c r="A12" s="78">
        <v>4</v>
      </c>
      <c r="B12" s="79"/>
      <c r="C12" s="10" t="s">
        <v>17</v>
      </c>
      <c r="D12" s="11" t="s">
        <v>5</v>
      </c>
      <c r="E12" s="49" t="s">
        <v>34</v>
      </c>
      <c r="F12" s="50"/>
      <c r="G12" s="50"/>
      <c r="H12" s="77"/>
      <c r="I12" s="7">
        <f>(I9+I10+I11)*3.03/100</f>
        <v>79590.3207844468</v>
      </c>
      <c r="J12" s="18"/>
      <c r="K12" s="5"/>
    </row>
    <row r="13" spans="1:11" ht="21" customHeight="1">
      <c r="A13" s="78" t="s">
        <v>6</v>
      </c>
      <c r="B13" s="79"/>
      <c r="C13" s="5" t="s">
        <v>11</v>
      </c>
      <c r="D13" s="11" t="s">
        <v>5</v>
      </c>
      <c r="E13" s="17"/>
      <c r="F13" s="14"/>
      <c r="G13" s="14"/>
      <c r="H13" s="15"/>
      <c r="I13" s="7">
        <f>I14+I15+I16</f>
        <v>415151.5713249724</v>
      </c>
      <c r="J13" s="18"/>
      <c r="K13" s="5"/>
    </row>
    <row r="14" spans="1:11" ht="21" customHeight="1">
      <c r="A14" s="80">
        <v>5</v>
      </c>
      <c r="B14" s="79"/>
      <c r="C14" s="10" t="s">
        <v>12</v>
      </c>
      <c r="D14" s="11" t="s">
        <v>5</v>
      </c>
      <c r="E14" s="49" t="s">
        <v>30</v>
      </c>
      <c r="F14" s="50"/>
      <c r="G14" s="50"/>
      <c r="H14" s="77"/>
      <c r="I14" s="7">
        <f>I8*10.6/100</f>
        <v>286871.3595857045</v>
      </c>
      <c r="J14" s="7"/>
      <c r="K14" s="5"/>
    </row>
    <row r="15" spans="1:11" ht="21" customHeight="1">
      <c r="A15" s="78">
        <v>6</v>
      </c>
      <c r="B15" s="79"/>
      <c r="C15" s="5" t="s">
        <v>13</v>
      </c>
      <c r="D15" s="11" t="s">
        <v>5</v>
      </c>
      <c r="E15" s="49" t="s">
        <v>31</v>
      </c>
      <c r="F15" s="50"/>
      <c r="G15" s="50"/>
      <c r="H15" s="77"/>
      <c r="I15" s="7">
        <f>I8*2.2/100</f>
        <v>59539.33878193868</v>
      </c>
      <c r="J15" s="7"/>
      <c r="K15" s="5"/>
    </row>
    <row r="16" spans="1:11" ht="21" customHeight="1">
      <c r="A16" s="78">
        <v>7</v>
      </c>
      <c r="B16" s="79"/>
      <c r="C16" s="5" t="s">
        <v>14</v>
      </c>
      <c r="D16" s="11" t="s">
        <v>5</v>
      </c>
      <c r="E16" s="49" t="s">
        <v>22</v>
      </c>
      <c r="F16" s="50"/>
      <c r="G16" s="50"/>
      <c r="H16" s="77"/>
      <c r="I16" s="7">
        <f>I8*2.54/100</f>
        <v>68740.8729573292</v>
      </c>
      <c r="J16" s="7"/>
      <c r="K16" s="5"/>
    </row>
    <row r="17" spans="1:11" ht="21" customHeight="1">
      <c r="A17" s="78" t="s">
        <v>7</v>
      </c>
      <c r="B17" s="79"/>
      <c r="C17" s="8" t="s">
        <v>15</v>
      </c>
      <c r="D17" s="11" t="s">
        <v>5</v>
      </c>
      <c r="E17" s="49" t="s">
        <v>29</v>
      </c>
      <c r="F17" s="50"/>
      <c r="G17" s="50"/>
      <c r="H17" s="77"/>
      <c r="I17" s="7">
        <f>(I8+I13-I11)*8.07/100</f>
        <v>216165.5638514003</v>
      </c>
      <c r="J17" s="7"/>
      <c r="K17" s="5"/>
    </row>
    <row r="18" spans="1:11" ht="21" customHeight="1">
      <c r="A18" s="78" t="s">
        <v>23</v>
      </c>
      <c r="B18" s="77"/>
      <c r="C18" s="8" t="s">
        <v>16</v>
      </c>
      <c r="D18" s="11" t="s">
        <v>5</v>
      </c>
      <c r="E18" s="49" t="s">
        <v>24</v>
      </c>
      <c r="F18" s="50"/>
      <c r="G18" s="50"/>
      <c r="H18" s="77"/>
      <c r="I18" s="7">
        <f>(I8+I13+I17-I15-I16)*3.413/100</f>
        <v>109535.81531634323</v>
      </c>
      <c r="J18" s="7"/>
      <c r="K18" s="5"/>
    </row>
    <row r="19" spans="1:11" ht="21" customHeight="1">
      <c r="A19" s="78" t="s">
        <v>25</v>
      </c>
      <c r="B19" s="77"/>
      <c r="C19" s="8" t="s">
        <v>26</v>
      </c>
      <c r="D19" s="11" t="s">
        <v>5</v>
      </c>
      <c r="E19" s="49" t="s">
        <v>27</v>
      </c>
      <c r="F19" s="50"/>
      <c r="G19" s="50"/>
      <c r="H19" s="77"/>
      <c r="I19" s="7">
        <f>(I8+I13+I17)*1/100</f>
        <v>33376.50716173585</v>
      </c>
      <c r="J19" s="7"/>
      <c r="K19" s="5"/>
    </row>
    <row r="20" spans="1:11" ht="21" customHeight="1">
      <c r="A20" s="78" t="s">
        <v>42</v>
      </c>
      <c r="B20" s="79"/>
      <c r="C20" s="10" t="s">
        <v>43</v>
      </c>
      <c r="D20" s="11" t="s">
        <v>5</v>
      </c>
      <c r="E20" s="49" t="s">
        <v>28</v>
      </c>
      <c r="F20" s="50"/>
      <c r="G20" s="50"/>
      <c r="H20" s="77"/>
      <c r="I20" s="12">
        <f>I8+I13+I17+I18+I19</f>
        <v>3480563.0386516643</v>
      </c>
      <c r="J20" s="7"/>
      <c r="K20" s="5"/>
    </row>
    <row r="21" spans="1:11" ht="21" customHeight="1">
      <c r="A21" s="78"/>
      <c r="B21" s="79"/>
      <c r="C21" s="10"/>
      <c r="D21" s="11"/>
      <c r="E21" s="21"/>
      <c r="F21" s="13"/>
      <c r="G21" s="13"/>
      <c r="H21" s="16"/>
      <c r="I21" s="12"/>
      <c r="J21" s="7"/>
      <c r="K21" s="5"/>
    </row>
    <row r="22" spans="1:11" ht="21" customHeight="1">
      <c r="A22" s="19"/>
      <c r="B22" s="24"/>
      <c r="C22" s="78" t="s">
        <v>44</v>
      </c>
      <c r="D22" s="81"/>
      <c r="E22" s="81"/>
      <c r="F22" s="81"/>
      <c r="G22" s="81"/>
      <c r="H22" s="79"/>
      <c r="I22" s="12"/>
      <c r="J22" s="7"/>
      <c r="K22" s="5"/>
    </row>
    <row r="23" spans="1:11" ht="21" customHeight="1">
      <c r="A23" s="19"/>
      <c r="B23" s="24"/>
      <c r="C23" s="6" t="s">
        <v>48</v>
      </c>
      <c r="D23" s="11" t="s">
        <v>45</v>
      </c>
      <c r="E23" s="82" t="s">
        <v>46</v>
      </c>
      <c r="F23" s="47"/>
      <c r="G23" s="47"/>
      <c r="H23" s="48"/>
      <c r="I23" s="7">
        <f>I20*0.95</f>
        <v>3306534.886719081</v>
      </c>
      <c r="J23" s="7"/>
      <c r="K23" s="5"/>
    </row>
    <row r="24" spans="1:11" ht="21" customHeight="1">
      <c r="A24" s="19"/>
      <c r="B24" s="24"/>
      <c r="C24" s="78" t="s">
        <v>47</v>
      </c>
      <c r="D24" s="50"/>
      <c r="E24" s="50"/>
      <c r="F24" s="50"/>
      <c r="G24" s="50"/>
      <c r="H24" s="50"/>
      <c r="I24" s="77"/>
      <c r="J24" s="7"/>
      <c r="K24" s="5"/>
    </row>
  </sheetData>
  <mergeCells count="33">
    <mergeCell ref="A19:B19"/>
    <mergeCell ref="C24:I24"/>
    <mergeCell ref="E20:H20"/>
    <mergeCell ref="E19:H19"/>
    <mergeCell ref="A20:B20"/>
    <mergeCell ref="A21:B21"/>
    <mergeCell ref="C22:H22"/>
    <mergeCell ref="E23:H2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E16:H16"/>
    <mergeCell ref="E17:H17"/>
    <mergeCell ref="E18:H18"/>
    <mergeCell ref="A18:B18"/>
    <mergeCell ref="A17:B17"/>
    <mergeCell ref="E10:H10"/>
    <mergeCell ref="E12:H12"/>
    <mergeCell ref="E14:H14"/>
    <mergeCell ref="E15:H15"/>
    <mergeCell ref="A1:K2"/>
    <mergeCell ref="C5:C6"/>
    <mergeCell ref="D5:D6"/>
    <mergeCell ref="I5:J5"/>
    <mergeCell ref="A5:B6"/>
    <mergeCell ref="E5:H6"/>
    <mergeCell ref="K5:K6"/>
  </mergeCells>
  <printOptions/>
  <pageMargins left="1.1" right="0.28" top="0.57" bottom="0.45" header="0.3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fwf</dc:creator>
  <cp:keywords/>
  <dc:description/>
  <cp:lastModifiedBy>小古董</cp:lastModifiedBy>
  <cp:lastPrinted>2005-08-25T07:58:39Z</cp:lastPrinted>
  <dcterms:created xsi:type="dcterms:W3CDTF">2001-04-13T00:22:28Z</dcterms:created>
  <dcterms:modified xsi:type="dcterms:W3CDTF">2005-08-25T08:02:56Z</dcterms:modified>
  <cp:category/>
  <cp:version/>
  <cp:contentType/>
  <cp:contentStatus/>
</cp:coreProperties>
</file>