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85" windowHeight="9030" activeTab="2"/>
  </bookViews>
  <sheets>
    <sheet name="水闸设计2001" sheetId="1" r:id="rId1"/>
    <sheet name="水闸设计2002" sheetId="2" r:id="rId2"/>
    <sheet name="渠道" sheetId="3" r:id="rId3"/>
    <sheet name="渠道2" sheetId="4" r:id="rId4"/>
    <sheet name="Sheet1" sheetId="5" r:id="rId5"/>
    <sheet name="渠道3" sheetId="6" r:id="rId6"/>
  </sheets>
  <definedNames>
    <definedName name="_xlnm.Print_Area" localSheetId="2">'渠道'!$A$1:$M$29</definedName>
    <definedName name="_xlnm.Print_Area" localSheetId="3">'渠道2'!$A$2:$M$30</definedName>
    <definedName name="_xlnm.Print_Area" localSheetId="0">'水闸设计2001'!$A$1:$L$21</definedName>
  </definedNames>
  <calcPr fullCalcOnLoad="1"/>
</workbook>
</file>

<file path=xl/sharedStrings.xml><?xml version="1.0" encoding="utf-8"?>
<sst xmlns="http://schemas.openxmlformats.org/spreadsheetml/2006/main" count="98" uniqueCount="57">
  <si>
    <t>收缩系数ε</t>
  </si>
  <si>
    <t>流速系数φ</t>
  </si>
  <si>
    <t>b</t>
  </si>
  <si>
    <t>h</t>
  </si>
  <si>
    <t>A</t>
  </si>
  <si>
    <t>P</t>
  </si>
  <si>
    <t>R</t>
  </si>
  <si>
    <t>C</t>
  </si>
  <si>
    <t>Q</t>
  </si>
  <si>
    <r>
      <t>不冲流速</t>
    </r>
    <r>
      <rPr>
        <sz val="12"/>
        <rFont val="Times New Roman"/>
        <family val="1"/>
      </rPr>
      <t>Vcs</t>
    </r>
  </si>
  <si>
    <r>
      <t>不淤</t>
    </r>
    <r>
      <rPr>
        <sz val="12"/>
        <rFont val="Times New Roman"/>
        <family val="1"/>
      </rPr>
      <t>Vcd</t>
    </r>
  </si>
  <si>
    <r>
      <t>流速</t>
    </r>
    <r>
      <rPr>
        <sz val="12"/>
        <rFont val="Times New Roman"/>
        <family val="1"/>
      </rPr>
      <t>V</t>
    </r>
  </si>
  <si>
    <t>冲刷</t>
  </si>
  <si>
    <t>淤积</t>
  </si>
  <si>
    <r>
      <t>边坡</t>
    </r>
    <r>
      <rPr>
        <sz val="12"/>
        <color indexed="10"/>
        <rFont val="Times New Roman"/>
        <family val="1"/>
      </rPr>
      <t>m</t>
    </r>
  </si>
  <si>
    <r>
      <t>糙率</t>
    </r>
    <r>
      <rPr>
        <sz val="12"/>
        <color indexed="10"/>
        <rFont val="Times New Roman"/>
        <family val="1"/>
      </rPr>
      <t>n</t>
    </r>
  </si>
  <si>
    <r>
      <t>比降</t>
    </r>
    <r>
      <rPr>
        <sz val="12"/>
        <rFont val="Times New Roman"/>
        <family val="1"/>
      </rPr>
      <t>i</t>
    </r>
  </si>
  <si>
    <r>
      <t>湿周</t>
    </r>
    <r>
      <rPr>
        <sz val="12"/>
        <rFont val="Times New Roman"/>
        <family val="1"/>
      </rPr>
      <t>P</t>
    </r>
  </si>
  <si>
    <r>
      <t>水力半径</t>
    </r>
    <r>
      <rPr>
        <sz val="12"/>
        <rFont val="Times New Roman"/>
        <family val="1"/>
      </rPr>
      <t>R</t>
    </r>
  </si>
  <si>
    <t>M</t>
  </si>
  <si>
    <t>h</t>
  </si>
  <si>
    <t>v</t>
  </si>
  <si>
    <t>A</t>
  </si>
  <si>
    <t>m</t>
  </si>
  <si>
    <t>P</t>
  </si>
  <si>
    <t>R</t>
  </si>
  <si>
    <t>Va</t>
  </si>
  <si>
    <t>n</t>
  </si>
  <si>
    <t xml:space="preserve">        I</t>
  </si>
  <si>
    <t>c</t>
  </si>
  <si>
    <r>
      <t>底高程（</t>
    </r>
    <r>
      <rPr>
        <sz val="12"/>
        <rFont val="Times New Roman"/>
        <family val="1"/>
      </rPr>
      <t>m)</t>
    </r>
  </si>
  <si>
    <r>
      <t>上游水位</t>
    </r>
    <r>
      <rPr>
        <sz val="12"/>
        <rFont val="Times New Roman"/>
        <family val="1"/>
      </rPr>
      <t>(m)</t>
    </r>
  </si>
  <si>
    <r>
      <t>下游水位</t>
    </r>
    <r>
      <rPr>
        <sz val="12"/>
        <rFont val="Times New Roman"/>
        <family val="1"/>
      </rPr>
      <t>(m)</t>
    </r>
  </si>
  <si>
    <r>
      <t>闸门宽度</t>
    </r>
    <r>
      <rPr>
        <sz val="12"/>
        <rFont val="Times New Roman"/>
        <family val="1"/>
      </rPr>
      <t>B(m)</t>
    </r>
  </si>
  <si>
    <r>
      <t>闸前水深</t>
    </r>
    <r>
      <rPr>
        <sz val="12"/>
        <rFont val="Times New Roman"/>
        <family val="1"/>
      </rPr>
      <t>H(m)</t>
    </r>
  </si>
  <si>
    <r>
      <t>上下游落差</t>
    </r>
    <r>
      <rPr>
        <sz val="12"/>
        <rFont val="Times New Roman"/>
        <family val="1"/>
      </rPr>
      <t>Z(m)</t>
    </r>
  </si>
  <si>
    <r>
      <t>水闸流量</t>
    </r>
    <r>
      <rPr>
        <sz val="12"/>
        <rFont val="Times New Roman"/>
        <family val="1"/>
      </rPr>
      <t>Q(m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/s)</t>
    </r>
  </si>
  <si>
    <r>
      <t>流速ν</t>
    </r>
    <r>
      <rPr>
        <sz val="12"/>
        <rFont val="Times New Roman"/>
        <family val="1"/>
      </rPr>
      <t>(m/s)</t>
    </r>
  </si>
  <si>
    <r>
      <t>时段末引水量</t>
    </r>
    <r>
      <rPr>
        <sz val="12"/>
        <rFont val="Times New Roman"/>
        <family val="1"/>
      </rPr>
      <t>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</si>
  <si>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累积引水量</t>
    </r>
    <r>
      <rPr>
        <sz val="12"/>
        <rFont val="Times New Roman"/>
        <family val="1"/>
      </rPr>
      <t>(m3)</t>
    </r>
  </si>
  <si>
    <t>水闸水利计算（方案一）</t>
  </si>
  <si>
    <t>水闸水利计算（方案二）</t>
  </si>
  <si>
    <t>水闸水利计算（方案二）</t>
  </si>
  <si>
    <r>
      <t>谢才系数</t>
    </r>
    <r>
      <rPr>
        <sz val="12"/>
        <rFont val="Times New Roman"/>
        <family val="1"/>
      </rPr>
      <t>C</t>
    </r>
  </si>
  <si>
    <t>渠道水利计算</t>
  </si>
  <si>
    <r>
      <t>底宽</t>
    </r>
    <r>
      <rPr>
        <sz val="12"/>
        <rFont val="Times New Roman"/>
        <family val="1"/>
      </rPr>
      <t>b</t>
    </r>
  </si>
  <si>
    <r>
      <t>边坡</t>
    </r>
    <r>
      <rPr>
        <sz val="12"/>
        <rFont val="Times New Roman"/>
        <family val="1"/>
      </rPr>
      <t>m</t>
    </r>
  </si>
  <si>
    <r>
      <t>糙率</t>
    </r>
    <r>
      <rPr>
        <sz val="12"/>
        <rFont val="Times New Roman"/>
        <family val="1"/>
      </rPr>
      <t>n</t>
    </r>
  </si>
  <si>
    <r>
      <t>比降</t>
    </r>
    <r>
      <rPr>
        <sz val="12"/>
        <rFont val="Times New Roman"/>
        <family val="1"/>
      </rPr>
      <t>i</t>
    </r>
  </si>
  <si>
    <r>
      <t>流速</t>
    </r>
    <r>
      <rPr>
        <sz val="12"/>
        <rFont val="Times New Roman"/>
        <family val="1"/>
      </rPr>
      <t>V</t>
    </r>
  </si>
  <si>
    <r>
      <t>不冲流速</t>
    </r>
    <r>
      <rPr>
        <sz val="12"/>
        <rFont val="Times New Roman"/>
        <family val="1"/>
      </rPr>
      <t>Vcs</t>
    </r>
  </si>
  <si>
    <r>
      <t>不淤</t>
    </r>
    <r>
      <rPr>
        <sz val="12"/>
        <rFont val="Times New Roman"/>
        <family val="1"/>
      </rPr>
      <t>Vcd</t>
    </r>
  </si>
  <si>
    <t>冲刷</t>
  </si>
  <si>
    <t>淤积</t>
  </si>
  <si>
    <r>
      <t>湿周</t>
    </r>
    <r>
      <rPr>
        <sz val="12"/>
        <rFont val="Times New Roman"/>
        <family val="1"/>
      </rPr>
      <t>P</t>
    </r>
  </si>
  <si>
    <r>
      <t>水力半径</t>
    </r>
    <r>
      <rPr>
        <sz val="12"/>
        <rFont val="Times New Roman"/>
        <family val="1"/>
      </rPr>
      <t>R</t>
    </r>
  </si>
  <si>
    <r>
      <t>闸门宽度</t>
    </r>
    <r>
      <rPr>
        <sz val="12"/>
        <rFont val="Times New Roman"/>
        <family val="1"/>
      </rPr>
      <t>B(m)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</si>
</sst>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2"/>
      <color indexed="11"/>
      <name val="宋体"/>
      <family val="0"/>
    </font>
    <font>
      <sz val="12"/>
      <color indexed="11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6" fontId="0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J22" sqref="J22"/>
    </sheetView>
  </sheetViews>
  <sheetFormatPr defaultColWidth="9.00390625" defaultRowHeight="14.25"/>
  <cols>
    <col min="1" max="1" width="8.125" style="1" customWidth="1"/>
    <col min="2" max="3" width="9.00390625" style="1" customWidth="1"/>
    <col min="4" max="4" width="9.375" style="1" customWidth="1"/>
    <col min="5" max="5" width="8.625" style="1" customWidth="1"/>
    <col min="6" max="6" width="9.625" style="1" customWidth="1"/>
    <col min="7" max="7" width="9.375" style="1" customWidth="1"/>
    <col min="8" max="8" width="10.50390625" style="1" customWidth="1"/>
    <col min="9" max="9" width="10.00390625" style="1" customWidth="1"/>
    <col min="10" max="10" width="9.125" style="1" customWidth="1"/>
    <col min="11" max="11" width="12.50390625" style="1" customWidth="1"/>
    <col min="12" max="12" width="11.75390625" style="1" customWidth="1"/>
    <col min="13" max="16384" width="9.00390625" style="1" customWidth="1"/>
  </cols>
  <sheetData>
    <row r="1" spans="1:12" ht="14.25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2" customFormat="1" ht="35.25" customHeight="1">
      <c r="A2" s="13" t="s">
        <v>30</v>
      </c>
      <c r="B2" s="13" t="s">
        <v>31</v>
      </c>
      <c r="C2" s="13" t="s">
        <v>32</v>
      </c>
      <c r="D2" s="13" t="s">
        <v>0</v>
      </c>
      <c r="E2" s="13" t="s">
        <v>1</v>
      </c>
      <c r="F2" s="13" t="s">
        <v>56</v>
      </c>
      <c r="G2" s="13" t="s">
        <v>34</v>
      </c>
      <c r="H2" s="13" t="s">
        <v>35</v>
      </c>
      <c r="I2" s="13" t="s">
        <v>36</v>
      </c>
      <c r="J2" s="13" t="s">
        <v>37</v>
      </c>
      <c r="K2" s="13" t="s">
        <v>38</v>
      </c>
      <c r="L2" s="13" t="s">
        <v>39</v>
      </c>
    </row>
    <row r="3" spans="1:12" ht="15.75">
      <c r="A3" s="7">
        <v>0</v>
      </c>
      <c r="B3" s="5">
        <v>0.32</v>
      </c>
      <c r="C3" s="14">
        <v>0.3</v>
      </c>
      <c r="D3" s="7">
        <v>0.97</v>
      </c>
      <c r="E3" s="7">
        <v>0.9</v>
      </c>
      <c r="F3" s="7">
        <v>20</v>
      </c>
      <c r="G3" s="7">
        <f aca="true" t="shared" si="0" ref="G3:G21">B3-A3</f>
        <v>0.32</v>
      </c>
      <c r="H3" s="7">
        <f>B3-C3</f>
        <v>0.020000000000000018</v>
      </c>
      <c r="I3" s="7">
        <f aca="true" t="shared" si="1" ref="I3:I21">IF(H3&lt;G3/3,D3*E3*F3*(19.62*H3)^0.5*(G3-H3),D3*0.385*E3*F3*(2*9.981)^0.5*G3^1.5)</f>
        <v>3.2811795296204096</v>
      </c>
      <c r="J3" s="7">
        <f aca="true" t="shared" si="2" ref="J3:J21">IF(H3&lt;G3/3,E3*SQRT(2*9.81*H3),0.54*SQRT(2*9.81*G3))</f>
        <v>0.56377655148117</v>
      </c>
      <c r="K3" s="7"/>
      <c r="L3" s="7"/>
    </row>
    <row r="4" spans="1:12" ht="14.25">
      <c r="A4" s="7">
        <v>0</v>
      </c>
      <c r="B4" s="5">
        <v>1.27</v>
      </c>
      <c r="C4" s="10">
        <v>1.12</v>
      </c>
      <c r="D4" s="7">
        <v>0.97</v>
      </c>
      <c r="E4" s="7">
        <v>0.9</v>
      </c>
      <c r="F4" s="7">
        <v>20</v>
      </c>
      <c r="G4" s="7">
        <f t="shared" si="0"/>
        <v>1.27</v>
      </c>
      <c r="H4" s="7">
        <f>B4-C4</f>
        <v>0.1499999999999999</v>
      </c>
      <c r="I4" s="7">
        <f t="shared" si="1"/>
        <v>33.547286147149364</v>
      </c>
      <c r="J4" s="7">
        <f t="shared" si="2"/>
        <v>1.5439656731935456</v>
      </c>
      <c r="K4" s="7">
        <f>(I3+I4)/2*3600</f>
        <v>66291.2382181856</v>
      </c>
      <c r="L4" s="7">
        <f>K3+K4</f>
        <v>66291.2382181856</v>
      </c>
    </row>
    <row r="5" spans="1:12" ht="14.25">
      <c r="A5" s="7">
        <v>0</v>
      </c>
      <c r="B5" s="5">
        <v>2.02</v>
      </c>
      <c r="C5" s="10">
        <v>1.78</v>
      </c>
      <c r="D5" s="7">
        <v>0.97</v>
      </c>
      <c r="E5" s="7">
        <v>0.9</v>
      </c>
      <c r="F5" s="7">
        <v>20</v>
      </c>
      <c r="G5" s="7">
        <f t="shared" si="0"/>
        <v>2.02</v>
      </c>
      <c r="H5" s="7">
        <f>B5-C5</f>
        <v>0.24</v>
      </c>
      <c r="I5" s="7">
        <f t="shared" si="1"/>
        <v>67.44027989481562</v>
      </c>
      <c r="J5" s="7">
        <f t="shared" si="2"/>
        <v>1.9529792625627134</v>
      </c>
      <c r="K5" s="7">
        <f aca="true" t="shared" si="3" ref="K5:K21">(I4+I5)/2*3600</f>
        <v>181777.61887553698</v>
      </c>
      <c r="L5" s="7">
        <f>L4+K5</f>
        <v>248068.85709372256</v>
      </c>
    </row>
    <row r="6" spans="1:12" ht="14.25">
      <c r="A6" s="7">
        <v>0</v>
      </c>
      <c r="B6" s="5">
        <v>2.43</v>
      </c>
      <c r="C6" s="10">
        <v>2.12</v>
      </c>
      <c r="D6" s="7">
        <v>0.97</v>
      </c>
      <c r="E6" s="7">
        <v>0.9</v>
      </c>
      <c r="F6" s="7">
        <v>20</v>
      </c>
      <c r="G6" s="7">
        <f t="shared" si="0"/>
        <v>2.43</v>
      </c>
      <c r="H6" s="7">
        <f>B6-C6</f>
        <v>0.31000000000000005</v>
      </c>
      <c r="I6" s="7">
        <f t="shared" si="1"/>
        <v>91.28731819804705</v>
      </c>
      <c r="J6" s="7">
        <f t="shared" si="2"/>
        <v>2.219590502772978</v>
      </c>
      <c r="K6" s="7">
        <f t="shared" si="3"/>
        <v>285709.6765671528</v>
      </c>
      <c r="L6" s="7">
        <f aca="true" t="shared" si="4" ref="L6:L21">L5+K6</f>
        <v>533778.5336608754</v>
      </c>
    </row>
    <row r="7" spans="1:12" ht="14.25">
      <c r="A7" s="7">
        <v>0</v>
      </c>
      <c r="B7" s="5">
        <v>2.35</v>
      </c>
      <c r="C7" s="10">
        <v>2.05</v>
      </c>
      <c r="D7" s="7">
        <v>0.97</v>
      </c>
      <c r="E7" s="7">
        <v>0.9</v>
      </c>
      <c r="F7" s="7">
        <v>20</v>
      </c>
      <c r="G7" s="7">
        <f t="shared" si="0"/>
        <v>2.35</v>
      </c>
      <c r="H7" s="7">
        <f>B7-C7</f>
        <v>0.30000000000000027</v>
      </c>
      <c r="I7" s="7">
        <f t="shared" si="1"/>
        <v>86.83768343993296</v>
      </c>
      <c r="J7" s="7">
        <f t="shared" si="2"/>
        <v>2.1834971948688198</v>
      </c>
      <c r="K7" s="7">
        <f t="shared" si="3"/>
        <v>320625.002948364</v>
      </c>
      <c r="L7" s="7">
        <f t="shared" si="4"/>
        <v>854403.5366092394</v>
      </c>
    </row>
    <row r="8" spans="1:12" ht="14.25">
      <c r="A8" s="7">
        <v>0</v>
      </c>
      <c r="B8" s="5">
        <v>1.75</v>
      </c>
      <c r="C8" s="10">
        <v>1.55</v>
      </c>
      <c r="D8" s="7">
        <v>0.97</v>
      </c>
      <c r="E8" s="7">
        <v>0.9</v>
      </c>
      <c r="F8" s="7">
        <v>20</v>
      </c>
      <c r="G8" s="7">
        <f t="shared" si="0"/>
        <v>1.75</v>
      </c>
      <c r="H8" s="7">
        <f aca="true" t="shared" si="5" ref="H8:H21">B8-C8</f>
        <v>0.19999999999999996</v>
      </c>
      <c r="I8" s="7">
        <f t="shared" si="1"/>
        <v>53.609337081855436</v>
      </c>
      <c r="J8" s="7">
        <f t="shared" si="2"/>
        <v>1.7828179940756712</v>
      </c>
      <c r="K8" s="7">
        <f t="shared" si="3"/>
        <v>252804.6369392191</v>
      </c>
      <c r="L8" s="7">
        <f t="shared" si="4"/>
        <v>1107208.1735484586</v>
      </c>
    </row>
    <row r="9" spans="1:12" ht="14.25">
      <c r="A9" s="7">
        <v>0</v>
      </c>
      <c r="B9" s="5">
        <v>0.74</v>
      </c>
      <c r="C9" s="10">
        <v>0.7</v>
      </c>
      <c r="D9" s="7">
        <v>0.97</v>
      </c>
      <c r="E9" s="7">
        <v>0.9</v>
      </c>
      <c r="F9" s="7">
        <v>20</v>
      </c>
      <c r="G9" s="7">
        <f t="shared" si="0"/>
        <v>0.74</v>
      </c>
      <c r="H9" s="7">
        <f t="shared" si="5"/>
        <v>0.040000000000000036</v>
      </c>
      <c r="I9" s="7">
        <f t="shared" si="1"/>
        <v>10.827340046530363</v>
      </c>
      <c r="J9" s="7">
        <f t="shared" si="2"/>
        <v>0.797300445252604</v>
      </c>
      <c r="K9" s="7">
        <f t="shared" si="3"/>
        <v>115986.01883109444</v>
      </c>
      <c r="L9" s="7">
        <f t="shared" si="4"/>
        <v>1223194.192379553</v>
      </c>
    </row>
    <row r="10" spans="1:12" ht="14.25">
      <c r="A10" s="7">
        <v>0</v>
      </c>
      <c r="B10" s="5">
        <v>0</v>
      </c>
      <c r="C10" s="7">
        <v>0</v>
      </c>
      <c r="D10" s="7">
        <v>0.97</v>
      </c>
      <c r="E10" s="7">
        <v>0.9</v>
      </c>
      <c r="F10" s="7">
        <v>20</v>
      </c>
      <c r="G10" s="7">
        <f t="shared" si="0"/>
        <v>0</v>
      </c>
      <c r="H10" s="7">
        <f t="shared" si="5"/>
        <v>0</v>
      </c>
      <c r="I10" s="7">
        <f t="shared" si="1"/>
        <v>0</v>
      </c>
      <c r="J10" s="7">
        <f t="shared" si="2"/>
        <v>0</v>
      </c>
      <c r="K10" s="7">
        <f t="shared" si="3"/>
        <v>19489.212083754654</v>
      </c>
      <c r="L10" s="7">
        <f t="shared" si="4"/>
        <v>1242683.4044633077</v>
      </c>
    </row>
    <row r="11" spans="1:12" ht="14.25">
      <c r="A11" s="7">
        <v>0</v>
      </c>
      <c r="B11" s="5">
        <v>0</v>
      </c>
      <c r="C11" s="7">
        <v>0</v>
      </c>
      <c r="D11" s="7">
        <v>0.97</v>
      </c>
      <c r="E11" s="7">
        <v>0.9</v>
      </c>
      <c r="F11" s="7">
        <v>20</v>
      </c>
      <c r="G11" s="7">
        <f t="shared" si="0"/>
        <v>0</v>
      </c>
      <c r="H11" s="7">
        <f t="shared" si="5"/>
        <v>0</v>
      </c>
      <c r="I11" s="7">
        <f t="shared" si="1"/>
        <v>0</v>
      </c>
      <c r="J11" s="7">
        <f t="shared" si="2"/>
        <v>0</v>
      </c>
      <c r="K11" s="7">
        <f t="shared" si="3"/>
        <v>0</v>
      </c>
      <c r="L11" s="7">
        <f t="shared" si="4"/>
        <v>1242683.4044633077</v>
      </c>
    </row>
    <row r="12" spans="1:12" ht="14.25">
      <c r="A12" s="7">
        <v>0</v>
      </c>
      <c r="B12" s="5">
        <v>0</v>
      </c>
      <c r="C12" s="7">
        <v>0</v>
      </c>
      <c r="D12" s="7">
        <v>0.97</v>
      </c>
      <c r="E12" s="7">
        <v>0.9</v>
      </c>
      <c r="F12" s="7">
        <v>20</v>
      </c>
      <c r="G12" s="7">
        <f t="shared" si="0"/>
        <v>0</v>
      </c>
      <c r="H12" s="7">
        <f t="shared" si="5"/>
        <v>0</v>
      </c>
      <c r="I12" s="7">
        <f t="shared" si="1"/>
        <v>0</v>
      </c>
      <c r="J12" s="7">
        <f t="shared" si="2"/>
        <v>0</v>
      </c>
      <c r="K12" s="7">
        <f t="shared" si="3"/>
        <v>0</v>
      </c>
      <c r="L12" s="7">
        <f t="shared" si="4"/>
        <v>1242683.4044633077</v>
      </c>
    </row>
    <row r="13" spans="1:12" ht="14.25">
      <c r="A13" s="7">
        <v>0</v>
      </c>
      <c r="B13" s="5">
        <v>0</v>
      </c>
      <c r="C13" s="7">
        <v>0</v>
      </c>
      <c r="D13" s="7">
        <v>0.97</v>
      </c>
      <c r="E13" s="7">
        <v>0.9</v>
      </c>
      <c r="F13" s="7">
        <v>20</v>
      </c>
      <c r="G13" s="7">
        <f t="shared" si="0"/>
        <v>0</v>
      </c>
      <c r="H13" s="7">
        <f t="shared" si="5"/>
        <v>0</v>
      </c>
      <c r="I13" s="7">
        <f t="shared" si="1"/>
        <v>0</v>
      </c>
      <c r="J13" s="7">
        <f t="shared" si="2"/>
        <v>0</v>
      </c>
      <c r="K13" s="7">
        <f t="shared" si="3"/>
        <v>0</v>
      </c>
      <c r="L13" s="7">
        <f t="shared" si="4"/>
        <v>1242683.4044633077</v>
      </c>
    </row>
    <row r="14" spans="1:12" ht="14.25">
      <c r="A14" s="7">
        <v>0</v>
      </c>
      <c r="B14" s="5">
        <v>0.03</v>
      </c>
      <c r="C14" s="7">
        <v>0</v>
      </c>
      <c r="D14" s="7">
        <v>0.97</v>
      </c>
      <c r="E14" s="7">
        <v>0.9</v>
      </c>
      <c r="F14" s="7">
        <v>20</v>
      </c>
      <c r="G14" s="7">
        <f t="shared" si="0"/>
        <v>0.03</v>
      </c>
      <c r="H14" s="7">
        <f t="shared" si="5"/>
        <v>0.03</v>
      </c>
      <c r="I14" s="7">
        <f t="shared" si="1"/>
        <v>0.15605902043986866</v>
      </c>
      <c r="J14" s="7">
        <f t="shared" si="2"/>
        <v>0.4142894640224393</v>
      </c>
      <c r="K14" s="7">
        <f t="shared" si="3"/>
        <v>280.9062367917636</v>
      </c>
      <c r="L14" s="7">
        <f t="shared" si="4"/>
        <v>1242964.3107000994</v>
      </c>
    </row>
    <row r="15" spans="1:12" ht="14.25">
      <c r="A15" s="7">
        <v>0</v>
      </c>
      <c r="B15" s="5">
        <v>0.68</v>
      </c>
      <c r="C15" s="10">
        <v>0.61</v>
      </c>
      <c r="D15" s="7">
        <v>0.97</v>
      </c>
      <c r="E15" s="7">
        <v>0.9</v>
      </c>
      <c r="F15" s="7">
        <v>20</v>
      </c>
      <c r="G15" s="7">
        <f t="shared" si="0"/>
        <v>0.68</v>
      </c>
      <c r="H15" s="7">
        <f t="shared" si="5"/>
        <v>0.07000000000000006</v>
      </c>
      <c r="I15" s="7">
        <f t="shared" si="1"/>
        <v>12.481667118074578</v>
      </c>
      <c r="J15" s="7">
        <f t="shared" si="2"/>
        <v>1.0547293491697294</v>
      </c>
      <c r="K15" s="7">
        <f t="shared" si="3"/>
        <v>22747.907049326004</v>
      </c>
      <c r="L15" s="7">
        <f t="shared" si="4"/>
        <v>1265712.2177494254</v>
      </c>
    </row>
    <row r="16" spans="1:12" ht="14.25">
      <c r="A16" s="7">
        <v>0</v>
      </c>
      <c r="B16" s="5">
        <v>1.31</v>
      </c>
      <c r="C16" s="10">
        <v>1.18</v>
      </c>
      <c r="D16" s="7">
        <v>0.97</v>
      </c>
      <c r="E16" s="7">
        <v>0.9</v>
      </c>
      <c r="F16" s="7">
        <v>20</v>
      </c>
      <c r="G16" s="7">
        <f t="shared" si="0"/>
        <v>1.31</v>
      </c>
      <c r="H16" s="7">
        <f t="shared" si="5"/>
        <v>0.13000000000000012</v>
      </c>
      <c r="I16" s="7">
        <f t="shared" si="1"/>
        <v>32.90390361663347</v>
      </c>
      <c r="J16" s="7">
        <f t="shared" si="2"/>
        <v>1.4373538186542665</v>
      </c>
      <c r="K16" s="7">
        <f t="shared" si="3"/>
        <v>81694.02732247449</v>
      </c>
      <c r="L16" s="7">
        <f t="shared" si="4"/>
        <v>1347406.2450718998</v>
      </c>
    </row>
    <row r="17" spans="1:12" ht="14.25">
      <c r="A17" s="7">
        <v>0</v>
      </c>
      <c r="B17" s="5">
        <v>1.82</v>
      </c>
      <c r="C17" s="10">
        <v>1.61</v>
      </c>
      <c r="D17" s="7">
        <v>0.97</v>
      </c>
      <c r="E17" s="7">
        <v>0.9</v>
      </c>
      <c r="F17" s="7">
        <v>20</v>
      </c>
      <c r="G17" s="7">
        <f t="shared" si="0"/>
        <v>1.82</v>
      </c>
      <c r="H17" s="7">
        <f t="shared" si="5"/>
        <v>0.20999999999999996</v>
      </c>
      <c r="I17" s="7">
        <f t="shared" si="1"/>
        <v>57.059671138989856</v>
      </c>
      <c r="J17" s="7">
        <f t="shared" si="2"/>
        <v>1.8268448209960253</v>
      </c>
      <c r="K17" s="7">
        <f t="shared" si="3"/>
        <v>161934.434560122</v>
      </c>
      <c r="L17" s="7">
        <f t="shared" si="4"/>
        <v>1509340.6796320218</v>
      </c>
    </row>
    <row r="18" spans="1:12" ht="14.25">
      <c r="A18" s="7">
        <v>0</v>
      </c>
      <c r="B18" s="5">
        <v>2</v>
      </c>
      <c r="C18" s="10">
        <v>1.76</v>
      </c>
      <c r="D18" s="7">
        <v>0.97</v>
      </c>
      <c r="E18" s="7">
        <v>0.9</v>
      </c>
      <c r="F18" s="7">
        <v>20</v>
      </c>
      <c r="G18" s="7">
        <f t="shared" si="0"/>
        <v>2</v>
      </c>
      <c r="H18" s="7">
        <f t="shared" si="5"/>
        <v>0.24</v>
      </c>
      <c r="I18" s="7">
        <f t="shared" si="1"/>
        <v>66.6825239409413</v>
      </c>
      <c r="J18" s="7">
        <f t="shared" si="2"/>
        <v>1.9529792625627134</v>
      </c>
      <c r="K18" s="7">
        <f t="shared" si="3"/>
        <v>222735.95114387607</v>
      </c>
      <c r="L18" s="7">
        <f t="shared" si="4"/>
        <v>1732076.6307758978</v>
      </c>
    </row>
    <row r="19" spans="1:12" ht="14.25">
      <c r="A19" s="7">
        <v>0</v>
      </c>
      <c r="B19" s="5">
        <v>1.79</v>
      </c>
      <c r="C19" s="10">
        <v>1.58</v>
      </c>
      <c r="D19" s="7">
        <v>0.97</v>
      </c>
      <c r="E19" s="7">
        <v>0.9</v>
      </c>
      <c r="F19" s="7">
        <v>20</v>
      </c>
      <c r="G19" s="7">
        <f t="shared" si="0"/>
        <v>1.79</v>
      </c>
      <c r="H19" s="7">
        <f t="shared" si="5"/>
        <v>0.20999999999999996</v>
      </c>
      <c r="I19" s="7">
        <f t="shared" si="1"/>
        <v>55.99644745317017</v>
      </c>
      <c r="J19" s="7">
        <f t="shared" si="2"/>
        <v>1.8268448209960253</v>
      </c>
      <c r="K19" s="7">
        <f t="shared" si="3"/>
        <v>220822.14850940063</v>
      </c>
      <c r="L19" s="7">
        <f t="shared" si="4"/>
        <v>1952898.7792852984</v>
      </c>
    </row>
    <row r="20" spans="1:13" ht="14.25">
      <c r="A20" s="7">
        <v>0</v>
      </c>
      <c r="B20" s="5">
        <v>1.19</v>
      </c>
      <c r="C20" s="10">
        <v>1.06</v>
      </c>
      <c r="D20" s="7">
        <v>0.97</v>
      </c>
      <c r="E20" s="7">
        <v>0.9</v>
      </c>
      <c r="F20" s="7">
        <v>20</v>
      </c>
      <c r="G20" s="7">
        <f t="shared" si="0"/>
        <v>1.19</v>
      </c>
      <c r="H20" s="7">
        <f t="shared" si="5"/>
        <v>0.1299999999999999</v>
      </c>
      <c r="I20" s="7">
        <f t="shared" si="1"/>
        <v>29.557743926806314</v>
      </c>
      <c r="J20" s="7">
        <f t="shared" si="2"/>
        <v>1.4373538186542654</v>
      </c>
      <c r="K20" s="7">
        <f t="shared" si="3"/>
        <v>153997.54448395767</v>
      </c>
      <c r="L20" s="7">
        <f t="shared" si="4"/>
        <v>2106896.323769256</v>
      </c>
      <c r="M20" s="1">
        <f>L20/10000</f>
        <v>210.6896323769256</v>
      </c>
    </row>
    <row r="21" spans="1:13" ht="14.25">
      <c r="A21" s="7">
        <v>0</v>
      </c>
      <c r="B21" s="5">
        <v>0.31</v>
      </c>
      <c r="C21" s="10">
        <v>0</v>
      </c>
      <c r="D21" s="7">
        <v>0.97</v>
      </c>
      <c r="E21" s="7">
        <v>0.9</v>
      </c>
      <c r="F21" s="7">
        <v>20</v>
      </c>
      <c r="G21" s="7">
        <f t="shared" si="0"/>
        <v>0.31</v>
      </c>
      <c r="H21" s="7">
        <f t="shared" si="5"/>
        <v>0.31</v>
      </c>
      <c r="I21" s="7">
        <f t="shared" si="1"/>
        <v>5.183815491996376</v>
      </c>
      <c r="J21" s="7">
        <f t="shared" si="2"/>
        <v>1.3317543016637867</v>
      </c>
      <c r="K21" s="7">
        <f t="shared" si="3"/>
        <v>62534.80695384484</v>
      </c>
      <c r="L21" s="7">
        <f t="shared" si="4"/>
        <v>2169431.1307231006</v>
      </c>
      <c r="M21" s="1">
        <f>L21/10000</f>
        <v>216.94311307231007</v>
      </c>
    </row>
    <row r="24" spans="1:12" s="16" customFormat="1" ht="15" thickBot="1">
      <c r="A24" s="24" t="s">
        <v>42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33">
      <c r="A25" s="15" t="s">
        <v>30</v>
      </c>
      <c r="B25" s="15" t="s">
        <v>31</v>
      </c>
      <c r="C25" s="15" t="s">
        <v>32</v>
      </c>
      <c r="D25" s="15" t="s">
        <v>0</v>
      </c>
      <c r="E25" s="15" t="s">
        <v>1</v>
      </c>
      <c r="F25" s="15" t="s">
        <v>33</v>
      </c>
      <c r="G25" s="15" t="s">
        <v>34</v>
      </c>
      <c r="H25" s="15" t="s">
        <v>35</v>
      </c>
      <c r="I25" s="15" t="s">
        <v>36</v>
      </c>
      <c r="J25" s="15" t="s">
        <v>37</v>
      </c>
      <c r="K25" s="15" t="s">
        <v>38</v>
      </c>
      <c r="L25" s="15" t="s">
        <v>39</v>
      </c>
    </row>
    <row r="26" spans="1:12" ht="15.75">
      <c r="A26" s="7">
        <v>0</v>
      </c>
      <c r="B26" s="5">
        <v>0.32</v>
      </c>
      <c r="C26" s="14">
        <v>0.3</v>
      </c>
      <c r="D26" s="7">
        <v>0.97</v>
      </c>
      <c r="E26" s="7">
        <v>0.9</v>
      </c>
      <c r="F26" s="7">
        <v>25</v>
      </c>
      <c r="G26" s="7">
        <f aca="true" t="shared" si="6" ref="G26:G44">B26-A26</f>
        <v>0.32</v>
      </c>
      <c r="H26" s="7">
        <f>B26-C26</f>
        <v>0.020000000000000018</v>
      </c>
      <c r="I26" s="7">
        <f aca="true" t="shared" si="7" ref="I26:I44">IF(H26&lt;G26/3,D26*E26*F26*(19.62*H26)^0.5*(G26-H26),D26*0.385*E26*F26*(2*9.981)^0.5*G26^1.5)</f>
        <v>4.101474412025511</v>
      </c>
      <c r="J26" s="7">
        <f aca="true" t="shared" si="8" ref="J26:J44">IF(H26&lt;G26/3,E26*SQRT(2*9.81*H26),0.54*SQRT(2*9.81*G26))</f>
        <v>0.56377655148117</v>
      </c>
      <c r="K26" s="7"/>
      <c r="L26" s="7"/>
    </row>
    <row r="27" spans="1:12" ht="14.25">
      <c r="A27" s="7">
        <v>0</v>
      </c>
      <c r="B27" s="5">
        <v>1.27</v>
      </c>
      <c r="C27" s="10">
        <v>1.17</v>
      </c>
      <c r="D27" s="7">
        <v>0.97</v>
      </c>
      <c r="E27" s="7">
        <v>0.9</v>
      </c>
      <c r="F27" s="7">
        <v>20</v>
      </c>
      <c r="G27" s="7">
        <f t="shared" si="6"/>
        <v>1.27</v>
      </c>
      <c r="H27" s="7">
        <f>B27-C27</f>
        <v>0.10000000000000009</v>
      </c>
      <c r="I27" s="7">
        <f t="shared" si="7"/>
        <v>28.614067850986874</v>
      </c>
      <c r="J27" s="7">
        <f t="shared" si="8"/>
        <v>1.2606426932323058</v>
      </c>
      <c r="K27" s="7">
        <f>(I26+I27)/2*3600</f>
        <v>58887.9760734223</v>
      </c>
      <c r="L27" s="7">
        <f>K26+K27</f>
        <v>58887.9760734223</v>
      </c>
    </row>
    <row r="28" spans="1:12" ht="14.25">
      <c r="A28" s="7">
        <v>0</v>
      </c>
      <c r="B28" s="5">
        <v>2.02</v>
      </c>
      <c r="C28" s="10">
        <v>1.81</v>
      </c>
      <c r="D28" s="7">
        <v>0.97</v>
      </c>
      <c r="E28" s="7">
        <v>0.9</v>
      </c>
      <c r="F28" s="7">
        <v>20</v>
      </c>
      <c r="G28" s="7">
        <f t="shared" si="6"/>
        <v>2.02</v>
      </c>
      <c r="H28" s="7">
        <f>B28-C28</f>
        <v>0.20999999999999996</v>
      </c>
      <c r="I28" s="7">
        <f t="shared" si="7"/>
        <v>64.14782904445444</v>
      </c>
      <c r="J28" s="7">
        <f t="shared" si="8"/>
        <v>1.8268448209960253</v>
      </c>
      <c r="K28" s="7">
        <f aca="true" t="shared" si="9" ref="K28:K44">(I27+I28)/2*3600</f>
        <v>166971.41441179437</v>
      </c>
      <c r="L28" s="7">
        <f>L27+K28</f>
        <v>225859.39048521666</v>
      </c>
    </row>
    <row r="29" spans="1:12" ht="14.25">
      <c r="A29" s="7">
        <v>0</v>
      </c>
      <c r="B29" s="5">
        <v>2.43</v>
      </c>
      <c r="C29" s="10">
        <v>2.16</v>
      </c>
      <c r="D29" s="7">
        <v>0.97</v>
      </c>
      <c r="E29" s="7">
        <v>0.9</v>
      </c>
      <c r="F29" s="7">
        <v>20</v>
      </c>
      <c r="G29" s="7">
        <f t="shared" si="6"/>
        <v>2.43</v>
      </c>
      <c r="H29" s="7">
        <f>B29-C29</f>
        <v>0.27</v>
      </c>
      <c r="I29" s="7">
        <f t="shared" si="7"/>
        <v>86.8019285019815</v>
      </c>
      <c r="J29" s="7">
        <f t="shared" si="8"/>
        <v>2.0714473201121963</v>
      </c>
      <c r="K29" s="7">
        <f t="shared" si="9"/>
        <v>271709.5635835847</v>
      </c>
      <c r="L29" s="7">
        <f aca="true" t="shared" si="10" ref="L29:L44">L28+K29</f>
        <v>497568.95406880137</v>
      </c>
    </row>
    <row r="30" spans="1:12" ht="14.25">
      <c r="A30" s="7">
        <v>0</v>
      </c>
      <c r="B30" s="5">
        <v>2.35</v>
      </c>
      <c r="C30" s="10">
        <v>2.1</v>
      </c>
      <c r="D30" s="7">
        <v>0.97</v>
      </c>
      <c r="E30" s="7">
        <v>0.9</v>
      </c>
      <c r="F30" s="7">
        <v>20</v>
      </c>
      <c r="G30" s="7">
        <f t="shared" si="6"/>
        <v>2.35</v>
      </c>
      <c r="H30" s="7">
        <f>B30-C30</f>
        <v>0.25</v>
      </c>
      <c r="I30" s="7">
        <f t="shared" si="7"/>
        <v>81.2050503489777</v>
      </c>
      <c r="J30" s="7">
        <f t="shared" si="8"/>
        <v>1.9932511131315092</v>
      </c>
      <c r="K30" s="7">
        <f t="shared" si="9"/>
        <v>302412.5619317265</v>
      </c>
      <c r="L30" s="7">
        <f t="shared" si="10"/>
        <v>799981.5160005279</v>
      </c>
    </row>
    <row r="31" spans="1:12" ht="14.25">
      <c r="A31" s="7">
        <v>0</v>
      </c>
      <c r="B31" s="5">
        <v>1.75</v>
      </c>
      <c r="C31" s="10">
        <v>1.59</v>
      </c>
      <c r="D31" s="7">
        <v>0.97</v>
      </c>
      <c r="E31" s="7">
        <v>0.9</v>
      </c>
      <c r="F31" s="7">
        <v>20</v>
      </c>
      <c r="G31" s="7">
        <f t="shared" si="6"/>
        <v>1.75</v>
      </c>
      <c r="H31" s="7">
        <f aca="true" t="shared" si="11" ref="H31:H44">B31-C31</f>
        <v>0.15999999999999992</v>
      </c>
      <c r="I31" s="7">
        <f t="shared" si="7"/>
        <v>49.18705906852362</v>
      </c>
      <c r="J31" s="7">
        <f t="shared" si="8"/>
        <v>1.594600890505207</v>
      </c>
      <c r="K31" s="7">
        <f t="shared" si="9"/>
        <v>234705.79695150236</v>
      </c>
      <c r="L31" s="7">
        <f t="shared" si="10"/>
        <v>1034687.3129520302</v>
      </c>
    </row>
    <row r="32" spans="1:12" ht="14.25">
      <c r="A32" s="7">
        <v>0</v>
      </c>
      <c r="B32" s="5">
        <v>0.74</v>
      </c>
      <c r="C32" s="10">
        <v>0.69</v>
      </c>
      <c r="D32" s="7">
        <v>0.97</v>
      </c>
      <c r="E32" s="7">
        <v>0.9</v>
      </c>
      <c r="F32" s="7">
        <v>20</v>
      </c>
      <c r="G32" s="7">
        <f t="shared" si="6"/>
        <v>0.74</v>
      </c>
      <c r="H32" s="7">
        <f t="shared" si="11"/>
        <v>0.050000000000000044</v>
      </c>
      <c r="I32" s="7">
        <f t="shared" si="7"/>
        <v>11.932400834348472</v>
      </c>
      <c r="J32" s="7">
        <f t="shared" si="8"/>
        <v>0.8914089970378359</v>
      </c>
      <c r="K32" s="7">
        <f t="shared" si="9"/>
        <v>110015.02782516976</v>
      </c>
      <c r="L32" s="7">
        <f t="shared" si="10"/>
        <v>1144702.3407772</v>
      </c>
    </row>
    <row r="33" spans="1:12" ht="14.25">
      <c r="A33" s="7">
        <v>0</v>
      </c>
      <c r="B33" s="5">
        <v>0</v>
      </c>
      <c r="C33" s="7">
        <v>-1</v>
      </c>
      <c r="D33" s="7">
        <v>0.97</v>
      </c>
      <c r="E33" s="7">
        <v>0.9</v>
      </c>
      <c r="F33" s="7">
        <v>20</v>
      </c>
      <c r="G33" s="7">
        <f t="shared" si="6"/>
        <v>0</v>
      </c>
      <c r="H33" s="7">
        <f t="shared" si="11"/>
        <v>1</v>
      </c>
      <c r="I33" s="7">
        <f t="shared" si="7"/>
        <v>0</v>
      </c>
      <c r="J33" s="7">
        <f t="shared" si="8"/>
        <v>0</v>
      </c>
      <c r="K33" s="7">
        <f t="shared" si="9"/>
        <v>21478.32150182725</v>
      </c>
      <c r="L33" s="7">
        <f t="shared" si="10"/>
        <v>1166180.6622790273</v>
      </c>
    </row>
    <row r="34" spans="1:12" ht="14.25">
      <c r="A34" s="7">
        <v>0</v>
      </c>
      <c r="B34" s="5">
        <v>0</v>
      </c>
      <c r="C34" s="7">
        <v>-1</v>
      </c>
      <c r="D34" s="7">
        <v>0.97</v>
      </c>
      <c r="E34" s="7">
        <v>0.9</v>
      </c>
      <c r="F34" s="7">
        <v>20</v>
      </c>
      <c r="G34" s="7">
        <f t="shared" si="6"/>
        <v>0</v>
      </c>
      <c r="H34" s="7">
        <f t="shared" si="11"/>
        <v>1</v>
      </c>
      <c r="I34" s="7">
        <f t="shared" si="7"/>
        <v>0</v>
      </c>
      <c r="J34" s="7">
        <f t="shared" si="8"/>
        <v>0</v>
      </c>
      <c r="K34" s="7">
        <f t="shared" si="9"/>
        <v>0</v>
      </c>
      <c r="L34" s="7">
        <f t="shared" si="10"/>
        <v>1166180.6622790273</v>
      </c>
    </row>
    <row r="35" spans="1:12" ht="14.25">
      <c r="A35" s="7">
        <v>0</v>
      </c>
      <c r="B35" s="5">
        <v>0</v>
      </c>
      <c r="C35" s="7">
        <v>-1</v>
      </c>
      <c r="D35" s="7">
        <v>0.97</v>
      </c>
      <c r="E35" s="7">
        <v>0.9</v>
      </c>
      <c r="F35" s="7">
        <v>20</v>
      </c>
      <c r="G35" s="7">
        <f t="shared" si="6"/>
        <v>0</v>
      </c>
      <c r="H35" s="7">
        <f t="shared" si="11"/>
        <v>1</v>
      </c>
      <c r="I35" s="7">
        <f t="shared" si="7"/>
        <v>0</v>
      </c>
      <c r="J35" s="7">
        <f t="shared" si="8"/>
        <v>0</v>
      </c>
      <c r="K35" s="7">
        <f t="shared" si="9"/>
        <v>0</v>
      </c>
      <c r="L35" s="7">
        <f t="shared" si="10"/>
        <v>1166180.6622790273</v>
      </c>
    </row>
    <row r="36" spans="1:12" ht="14.25">
      <c r="A36" s="7">
        <v>0</v>
      </c>
      <c r="B36" s="5">
        <v>0</v>
      </c>
      <c r="C36" s="7">
        <v>-1</v>
      </c>
      <c r="D36" s="7">
        <v>0.97</v>
      </c>
      <c r="E36" s="7">
        <v>0.9</v>
      </c>
      <c r="F36" s="7">
        <v>20</v>
      </c>
      <c r="G36" s="7">
        <f t="shared" si="6"/>
        <v>0</v>
      </c>
      <c r="H36" s="7">
        <f t="shared" si="11"/>
        <v>1</v>
      </c>
      <c r="I36" s="7">
        <f t="shared" si="7"/>
        <v>0</v>
      </c>
      <c r="J36" s="7">
        <f t="shared" si="8"/>
        <v>0</v>
      </c>
      <c r="K36" s="7">
        <f t="shared" si="9"/>
        <v>0</v>
      </c>
      <c r="L36" s="7">
        <f t="shared" si="10"/>
        <v>1166180.6622790273</v>
      </c>
    </row>
    <row r="37" spans="1:12" ht="14.25">
      <c r="A37" s="7">
        <v>0</v>
      </c>
      <c r="B37" s="5">
        <v>0.03</v>
      </c>
      <c r="C37" s="7">
        <v>0</v>
      </c>
      <c r="D37" s="7">
        <v>0.97</v>
      </c>
      <c r="E37" s="7">
        <v>0.9</v>
      </c>
      <c r="F37" s="7">
        <v>20</v>
      </c>
      <c r="G37" s="7">
        <f t="shared" si="6"/>
        <v>0.03</v>
      </c>
      <c r="H37" s="7">
        <f t="shared" si="11"/>
        <v>0.03</v>
      </c>
      <c r="I37" s="7">
        <f t="shared" si="7"/>
        <v>0.15605902043986866</v>
      </c>
      <c r="J37" s="7">
        <f t="shared" si="8"/>
        <v>0.4142894640224393</v>
      </c>
      <c r="K37" s="7">
        <f t="shared" si="9"/>
        <v>280.9062367917636</v>
      </c>
      <c r="L37" s="7">
        <f t="shared" si="10"/>
        <v>1166461.568515819</v>
      </c>
    </row>
    <row r="38" spans="1:12" ht="14.25">
      <c r="A38" s="7">
        <v>0</v>
      </c>
      <c r="B38" s="5">
        <v>0.68</v>
      </c>
      <c r="C38" s="10">
        <v>0.61</v>
      </c>
      <c r="D38" s="7">
        <v>0.97</v>
      </c>
      <c r="E38" s="7">
        <v>0.9</v>
      </c>
      <c r="F38" s="7">
        <v>20</v>
      </c>
      <c r="G38" s="7">
        <f t="shared" si="6"/>
        <v>0.68</v>
      </c>
      <c r="H38" s="7">
        <f t="shared" si="11"/>
        <v>0.07000000000000006</v>
      </c>
      <c r="I38" s="7">
        <f t="shared" si="7"/>
        <v>12.481667118074578</v>
      </c>
      <c r="J38" s="7">
        <f t="shared" si="8"/>
        <v>1.0547293491697294</v>
      </c>
      <c r="K38" s="7">
        <f t="shared" si="9"/>
        <v>22747.907049326004</v>
      </c>
      <c r="L38" s="7">
        <f t="shared" si="10"/>
        <v>1189209.475565145</v>
      </c>
    </row>
    <row r="39" spans="1:12" ht="14.25">
      <c r="A39" s="7">
        <v>0</v>
      </c>
      <c r="B39" s="5">
        <v>1.31</v>
      </c>
      <c r="C39" s="10">
        <v>1.2</v>
      </c>
      <c r="D39" s="7">
        <v>0.97</v>
      </c>
      <c r="E39" s="7">
        <v>0.9</v>
      </c>
      <c r="F39" s="7">
        <v>20</v>
      </c>
      <c r="G39" s="7">
        <f t="shared" si="6"/>
        <v>1.31</v>
      </c>
      <c r="H39" s="7">
        <f t="shared" si="11"/>
        <v>0.1100000000000001</v>
      </c>
      <c r="I39" s="7">
        <f t="shared" si="7"/>
        <v>30.780192353083187</v>
      </c>
      <c r="J39" s="7">
        <f t="shared" si="8"/>
        <v>1.3221732110430924</v>
      </c>
      <c r="K39" s="7">
        <f t="shared" si="9"/>
        <v>77871.34704808398</v>
      </c>
      <c r="L39" s="7">
        <f t="shared" si="10"/>
        <v>1267080.822613229</v>
      </c>
    </row>
    <row r="40" spans="1:12" ht="14.25">
      <c r="A40" s="7">
        <v>0</v>
      </c>
      <c r="B40" s="5">
        <v>1.82</v>
      </c>
      <c r="C40" s="10">
        <v>1.65</v>
      </c>
      <c r="D40" s="7">
        <v>0.97</v>
      </c>
      <c r="E40" s="7">
        <v>0.9</v>
      </c>
      <c r="F40" s="7">
        <v>20</v>
      </c>
      <c r="G40" s="7">
        <f t="shared" si="6"/>
        <v>1.82</v>
      </c>
      <c r="H40" s="7">
        <f t="shared" si="11"/>
        <v>0.17000000000000015</v>
      </c>
      <c r="I40" s="7">
        <f t="shared" si="7"/>
        <v>52.61409998781127</v>
      </c>
      <c r="J40" s="7">
        <f t="shared" si="8"/>
        <v>1.6436769755642384</v>
      </c>
      <c r="K40" s="7">
        <f t="shared" si="9"/>
        <v>150109.72621361</v>
      </c>
      <c r="L40" s="7">
        <f t="shared" si="10"/>
        <v>1417190.548826839</v>
      </c>
    </row>
    <row r="41" spans="1:12" ht="14.25">
      <c r="A41" s="7">
        <v>0</v>
      </c>
      <c r="B41" s="5">
        <v>2</v>
      </c>
      <c r="C41" s="10">
        <v>1.8</v>
      </c>
      <c r="D41" s="7">
        <v>0.97</v>
      </c>
      <c r="E41" s="7">
        <v>0.9</v>
      </c>
      <c r="F41" s="7">
        <v>20</v>
      </c>
      <c r="G41" s="7">
        <f t="shared" si="6"/>
        <v>2</v>
      </c>
      <c r="H41" s="7">
        <f t="shared" si="11"/>
        <v>0.19999999999999996</v>
      </c>
      <c r="I41" s="7">
        <f t="shared" si="7"/>
        <v>62.25600435312244</v>
      </c>
      <c r="J41" s="7">
        <f t="shared" si="8"/>
        <v>1.7828179940756712</v>
      </c>
      <c r="K41" s="7">
        <f t="shared" si="9"/>
        <v>206766.1878136807</v>
      </c>
      <c r="L41" s="7">
        <f t="shared" si="10"/>
        <v>1623956.7366405197</v>
      </c>
    </row>
    <row r="42" spans="1:12" ht="14.25">
      <c r="A42" s="7">
        <v>0</v>
      </c>
      <c r="B42" s="5">
        <v>1.79</v>
      </c>
      <c r="C42" s="10">
        <v>1.65</v>
      </c>
      <c r="D42" s="7">
        <v>0.97</v>
      </c>
      <c r="E42" s="7">
        <v>0.9</v>
      </c>
      <c r="F42" s="7">
        <v>20</v>
      </c>
      <c r="G42" s="7">
        <f t="shared" si="6"/>
        <v>1.79</v>
      </c>
      <c r="H42" s="7">
        <f t="shared" si="11"/>
        <v>0.14000000000000012</v>
      </c>
      <c r="I42" s="7">
        <f t="shared" si="7"/>
        <v>47.746517732823214</v>
      </c>
      <c r="J42" s="7">
        <f t="shared" si="8"/>
        <v>1.4916125502287791</v>
      </c>
      <c r="K42" s="7">
        <f t="shared" si="9"/>
        <v>198004.5397547022</v>
      </c>
      <c r="L42" s="7">
        <f t="shared" si="10"/>
        <v>1821961.276395222</v>
      </c>
    </row>
    <row r="43" spans="1:12" ht="14.25">
      <c r="A43" s="7">
        <v>0</v>
      </c>
      <c r="B43" s="5">
        <v>1.19</v>
      </c>
      <c r="C43" s="10">
        <v>1.06</v>
      </c>
      <c r="D43" s="7">
        <v>0.97</v>
      </c>
      <c r="E43" s="7">
        <v>0.9</v>
      </c>
      <c r="F43" s="7">
        <v>20</v>
      </c>
      <c r="G43" s="7">
        <f t="shared" si="6"/>
        <v>1.19</v>
      </c>
      <c r="H43" s="7">
        <f t="shared" si="11"/>
        <v>0.1299999999999999</v>
      </c>
      <c r="I43" s="7">
        <f t="shared" si="7"/>
        <v>29.557743926806314</v>
      </c>
      <c r="J43" s="7">
        <f t="shared" si="8"/>
        <v>1.4373538186542654</v>
      </c>
      <c r="K43" s="7">
        <f t="shared" si="9"/>
        <v>139147.67098733317</v>
      </c>
      <c r="L43" s="7">
        <f t="shared" si="10"/>
        <v>1961108.947382555</v>
      </c>
    </row>
    <row r="44" spans="1:12" ht="14.25">
      <c r="A44" s="7">
        <v>0</v>
      </c>
      <c r="B44" s="5">
        <v>0.31</v>
      </c>
      <c r="C44" s="10">
        <v>0</v>
      </c>
      <c r="D44" s="7">
        <v>0.97</v>
      </c>
      <c r="E44" s="7">
        <v>0.9</v>
      </c>
      <c r="F44" s="7">
        <v>20</v>
      </c>
      <c r="G44" s="7">
        <f t="shared" si="6"/>
        <v>0.31</v>
      </c>
      <c r="H44" s="7">
        <f t="shared" si="11"/>
        <v>0.31</v>
      </c>
      <c r="I44" s="7">
        <f t="shared" si="7"/>
        <v>5.183815491996376</v>
      </c>
      <c r="J44" s="7">
        <f t="shared" si="8"/>
        <v>1.3317543016637867</v>
      </c>
      <c r="K44" s="7">
        <f t="shared" si="9"/>
        <v>62534.80695384484</v>
      </c>
      <c r="L44" s="7">
        <f t="shared" si="10"/>
        <v>2023643.7543364</v>
      </c>
    </row>
  </sheetData>
  <mergeCells count="2">
    <mergeCell ref="A1:L1"/>
    <mergeCell ref="A24:L24"/>
  </mergeCells>
  <printOptions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4" sqref="A4"/>
    </sheetView>
  </sheetViews>
  <sheetFormatPr defaultColWidth="9.00390625" defaultRowHeight="14.25"/>
  <cols>
    <col min="1" max="3" width="9.00390625" style="1" customWidth="1"/>
    <col min="4" max="5" width="11.625" style="1" bestFit="1" customWidth="1"/>
    <col min="6" max="6" width="10.875" style="1" bestFit="1" customWidth="1"/>
    <col min="7" max="7" width="9.375" style="1" customWidth="1"/>
    <col min="8" max="8" width="12.875" style="1" bestFit="1" customWidth="1"/>
    <col min="9" max="9" width="13.375" style="1" bestFit="1" customWidth="1"/>
    <col min="10" max="10" width="12.75390625" style="1" bestFit="1" customWidth="1"/>
    <col min="11" max="16384" width="9.00390625" style="1" customWidth="1"/>
  </cols>
  <sheetData>
    <row r="1" spans="1:12" ht="14.25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2" customFormat="1" ht="35.25" customHeight="1">
      <c r="A2" s="13" t="s">
        <v>30</v>
      </c>
      <c r="B2" s="13" t="s">
        <v>31</v>
      </c>
      <c r="C2" s="13" t="s">
        <v>32</v>
      </c>
      <c r="D2" s="13" t="s">
        <v>0</v>
      </c>
      <c r="E2" s="13" t="s">
        <v>1</v>
      </c>
      <c r="F2" s="13" t="s">
        <v>33</v>
      </c>
      <c r="G2" s="13" t="s">
        <v>34</v>
      </c>
      <c r="H2" s="13" t="s">
        <v>35</v>
      </c>
      <c r="I2" s="13" t="s">
        <v>36</v>
      </c>
      <c r="J2" s="13" t="s">
        <v>37</v>
      </c>
      <c r="K2" s="13" t="s">
        <v>38</v>
      </c>
      <c r="L2" s="13" t="s">
        <v>39</v>
      </c>
    </row>
    <row r="3" spans="1:12" ht="15.75">
      <c r="A3" s="7">
        <v>1.2</v>
      </c>
      <c r="B3" s="7">
        <v>1.7</v>
      </c>
      <c r="C3" s="14">
        <v>0.32</v>
      </c>
      <c r="D3" s="7">
        <v>0.97</v>
      </c>
      <c r="E3" s="7">
        <v>0.9</v>
      </c>
      <c r="F3" s="7">
        <v>25</v>
      </c>
      <c r="G3" s="7">
        <f aca="true" t="shared" si="0" ref="G3:G21">B3-A3</f>
        <v>0.5</v>
      </c>
      <c r="H3" s="7">
        <f>B3-C3</f>
        <v>1.38</v>
      </c>
      <c r="I3" s="7">
        <f aca="true" t="shared" si="1" ref="I3:I21">IF(H3&lt;G3/3,D3*E3*F3*(19.62*H3)^0.5*(G3-H3),D3*0.385*E3*F3*(2*9.981)^0.5*G3^1.5)</f>
        <v>13.273089230425299</v>
      </c>
      <c r="J3" s="7">
        <f aca="true" t="shared" si="2" ref="J3:J21">IF(H3&lt;G3/3,E3*SQRT(2*9.81*H3),0.54*SQRT(2*9.81*G3))</f>
        <v>1.6913296544435092</v>
      </c>
      <c r="K3" s="7"/>
      <c r="L3" s="7"/>
    </row>
    <row r="4" spans="1:12" ht="14.25">
      <c r="A4" s="7">
        <v>1.2</v>
      </c>
      <c r="B4" s="7">
        <v>1.7</v>
      </c>
      <c r="C4" s="10">
        <v>1.17</v>
      </c>
      <c r="D4" s="7">
        <v>0.97</v>
      </c>
      <c r="E4" s="7">
        <v>0.9</v>
      </c>
      <c r="F4" s="7">
        <v>20</v>
      </c>
      <c r="G4" s="7">
        <f t="shared" si="0"/>
        <v>0.5</v>
      </c>
      <c r="H4" s="7">
        <f>B4-C4</f>
        <v>0.53</v>
      </c>
      <c r="I4" s="7">
        <f t="shared" si="1"/>
        <v>10.618471384340237</v>
      </c>
      <c r="J4" s="7">
        <f t="shared" si="2"/>
        <v>1.6913296544435092</v>
      </c>
      <c r="K4" s="7">
        <f>(I3+I4)/2*3600</f>
        <v>43004.809106577966</v>
      </c>
      <c r="L4" s="7">
        <f>K3+K4</f>
        <v>43004.809106577966</v>
      </c>
    </row>
    <row r="5" spans="1:12" ht="14.25">
      <c r="A5" s="7">
        <v>1.2</v>
      </c>
      <c r="B5" s="5">
        <v>2.02</v>
      </c>
      <c r="C5" s="10">
        <v>1.81</v>
      </c>
      <c r="D5" s="7">
        <v>0.97</v>
      </c>
      <c r="E5" s="7">
        <v>0.9</v>
      </c>
      <c r="F5" s="7">
        <v>20</v>
      </c>
      <c r="G5" s="7">
        <f t="shared" si="0"/>
        <v>0.8200000000000001</v>
      </c>
      <c r="H5" s="7">
        <f>B5-C5</f>
        <v>0.20999999999999996</v>
      </c>
      <c r="I5" s="7">
        <f t="shared" si="1"/>
        <v>21.618881611666968</v>
      </c>
      <c r="J5" s="7">
        <f t="shared" si="2"/>
        <v>1.8268448209960253</v>
      </c>
      <c r="K5" s="7">
        <f aca="true" t="shared" si="3" ref="K5:K21">(I4+I5)/2*3600</f>
        <v>58027.23539281297</v>
      </c>
      <c r="L5" s="7">
        <f>L4+K5</f>
        <v>101032.04449939093</v>
      </c>
    </row>
    <row r="6" spans="1:12" ht="14.25">
      <c r="A6" s="7">
        <v>1.2</v>
      </c>
      <c r="B6" s="5">
        <v>2.43</v>
      </c>
      <c r="C6" s="10">
        <v>2.16</v>
      </c>
      <c r="D6" s="7">
        <v>0.97</v>
      </c>
      <c r="E6" s="7">
        <v>0.9</v>
      </c>
      <c r="F6" s="7">
        <v>20</v>
      </c>
      <c r="G6" s="7">
        <f t="shared" si="0"/>
        <v>1.2300000000000002</v>
      </c>
      <c r="H6" s="7">
        <f>B6-C6</f>
        <v>0.27</v>
      </c>
      <c r="I6" s="7">
        <f t="shared" si="1"/>
        <v>38.57863488976956</v>
      </c>
      <c r="J6" s="7">
        <f t="shared" si="2"/>
        <v>2.0714473201121963</v>
      </c>
      <c r="K6" s="7">
        <f t="shared" si="3"/>
        <v>108355.52970258574</v>
      </c>
      <c r="L6" s="7">
        <f aca="true" t="shared" si="4" ref="L6:L21">L5+K6</f>
        <v>209387.57420197668</v>
      </c>
    </row>
    <row r="7" spans="1:12" ht="14.25">
      <c r="A7" s="7">
        <v>1.2</v>
      </c>
      <c r="B7" s="5">
        <v>2.35</v>
      </c>
      <c r="C7" s="10">
        <v>2.1</v>
      </c>
      <c r="D7" s="7">
        <v>0.97</v>
      </c>
      <c r="E7" s="7">
        <v>0.9</v>
      </c>
      <c r="F7" s="7">
        <v>20</v>
      </c>
      <c r="G7" s="7">
        <f t="shared" si="0"/>
        <v>1.1500000000000001</v>
      </c>
      <c r="H7" s="7">
        <f>B7-C7</f>
        <v>0.25</v>
      </c>
      <c r="I7" s="7">
        <f t="shared" si="1"/>
        <v>34.802164435276154</v>
      </c>
      <c r="J7" s="7">
        <f t="shared" si="2"/>
        <v>1.9932511131315092</v>
      </c>
      <c r="K7" s="7">
        <f t="shared" si="3"/>
        <v>132085.43878508228</v>
      </c>
      <c r="L7" s="7">
        <f t="shared" si="4"/>
        <v>341473.01298705896</v>
      </c>
    </row>
    <row r="8" spans="1:12" ht="14.25">
      <c r="A8" s="7">
        <v>1.2</v>
      </c>
      <c r="B8" s="5">
        <v>1.75</v>
      </c>
      <c r="C8" s="10">
        <v>1.59</v>
      </c>
      <c r="D8" s="7">
        <v>0.97</v>
      </c>
      <c r="E8" s="7">
        <v>0.9</v>
      </c>
      <c r="F8" s="7">
        <v>20</v>
      </c>
      <c r="G8" s="7">
        <f t="shared" si="0"/>
        <v>0.55</v>
      </c>
      <c r="H8" s="7">
        <f aca="true" t="shared" si="5" ref="H8:H21">B8-C8</f>
        <v>0.15999999999999992</v>
      </c>
      <c r="I8" s="7">
        <f t="shared" si="1"/>
        <v>12.0647503375624</v>
      </c>
      <c r="J8" s="7">
        <f t="shared" si="2"/>
        <v>1.594600890505207</v>
      </c>
      <c r="K8" s="7">
        <f t="shared" si="3"/>
        <v>84360.4465911094</v>
      </c>
      <c r="L8" s="7">
        <f t="shared" si="4"/>
        <v>425833.45957816835</v>
      </c>
    </row>
    <row r="9" spans="1:12" ht="14.25">
      <c r="A9" s="7">
        <v>1.2</v>
      </c>
      <c r="B9" s="7">
        <v>1.7</v>
      </c>
      <c r="C9" s="10">
        <v>0.69</v>
      </c>
      <c r="D9" s="7">
        <v>0.97</v>
      </c>
      <c r="E9" s="7">
        <v>0.9</v>
      </c>
      <c r="F9" s="7">
        <v>20</v>
      </c>
      <c r="G9" s="7">
        <f t="shared" si="0"/>
        <v>0.5</v>
      </c>
      <c r="H9" s="7">
        <f t="shared" si="5"/>
        <v>1.01</v>
      </c>
      <c r="I9" s="7">
        <f t="shared" si="1"/>
        <v>10.618471384340237</v>
      </c>
      <c r="J9" s="7">
        <f t="shared" si="2"/>
        <v>1.6913296544435092</v>
      </c>
      <c r="K9" s="7">
        <f t="shared" si="3"/>
        <v>40829.799099424745</v>
      </c>
      <c r="L9" s="7">
        <f t="shared" si="4"/>
        <v>466663.2586775931</v>
      </c>
    </row>
    <row r="10" spans="1:12" ht="14.25">
      <c r="A10" s="7">
        <v>1.2</v>
      </c>
      <c r="B10" s="7">
        <v>1.7</v>
      </c>
      <c r="C10" s="7">
        <v>-1</v>
      </c>
      <c r="D10" s="7">
        <v>0.97</v>
      </c>
      <c r="E10" s="7">
        <v>0.9</v>
      </c>
      <c r="F10" s="7">
        <v>20</v>
      </c>
      <c r="G10" s="7">
        <f t="shared" si="0"/>
        <v>0.5</v>
      </c>
      <c r="H10" s="7">
        <f t="shared" si="5"/>
        <v>2.7</v>
      </c>
      <c r="I10" s="7">
        <f t="shared" si="1"/>
        <v>10.618471384340237</v>
      </c>
      <c r="J10" s="7">
        <f t="shared" si="2"/>
        <v>1.6913296544435092</v>
      </c>
      <c r="K10" s="7">
        <f t="shared" si="3"/>
        <v>38226.49698362486</v>
      </c>
      <c r="L10" s="7">
        <f t="shared" si="4"/>
        <v>504889.75566121796</v>
      </c>
    </row>
    <row r="11" spans="1:12" ht="14.25">
      <c r="A11" s="7">
        <v>1.2</v>
      </c>
      <c r="B11" s="7">
        <v>1.7</v>
      </c>
      <c r="C11" s="7">
        <v>-1</v>
      </c>
      <c r="D11" s="7">
        <v>0.97</v>
      </c>
      <c r="E11" s="7">
        <v>0.9</v>
      </c>
      <c r="F11" s="7">
        <v>20</v>
      </c>
      <c r="G11" s="7">
        <f t="shared" si="0"/>
        <v>0.5</v>
      </c>
      <c r="H11" s="7">
        <f t="shared" si="5"/>
        <v>2.7</v>
      </c>
      <c r="I11" s="7">
        <f t="shared" si="1"/>
        <v>10.618471384340237</v>
      </c>
      <c r="J11" s="7">
        <f t="shared" si="2"/>
        <v>1.6913296544435092</v>
      </c>
      <c r="K11" s="7">
        <f t="shared" si="3"/>
        <v>38226.49698362486</v>
      </c>
      <c r="L11" s="7">
        <f t="shared" si="4"/>
        <v>543116.2526448428</v>
      </c>
    </row>
    <row r="12" spans="1:12" ht="14.25">
      <c r="A12" s="7">
        <v>1.2</v>
      </c>
      <c r="B12" s="7">
        <v>1.5</v>
      </c>
      <c r="C12" s="7">
        <v>-1</v>
      </c>
      <c r="D12" s="7">
        <v>0.97</v>
      </c>
      <c r="E12" s="7">
        <v>0.9</v>
      </c>
      <c r="F12" s="7">
        <v>20</v>
      </c>
      <c r="G12" s="7">
        <f t="shared" si="0"/>
        <v>0.30000000000000004</v>
      </c>
      <c r="H12" s="7">
        <f t="shared" si="5"/>
        <v>2.5</v>
      </c>
      <c r="I12" s="7">
        <f t="shared" si="1"/>
        <v>4.935019540047572</v>
      </c>
      <c r="J12" s="7">
        <f t="shared" si="2"/>
        <v>1.3100983169212914</v>
      </c>
      <c r="K12" s="7">
        <f t="shared" si="3"/>
        <v>27996.283663898055</v>
      </c>
      <c r="L12" s="7">
        <f t="shared" si="4"/>
        <v>571112.5363087408</v>
      </c>
    </row>
    <row r="13" spans="1:12" ht="14.25">
      <c r="A13" s="7">
        <v>1.2</v>
      </c>
      <c r="B13" s="7">
        <v>1.5</v>
      </c>
      <c r="C13" s="7">
        <v>-1</v>
      </c>
      <c r="D13" s="7">
        <v>0.97</v>
      </c>
      <c r="E13" s="7">
        <v>0.9</v>
      </c>
      <c r="F13" s="7">
        <v>20</v>
      </c>
      <c r="G13" s="7">
        <f t="shared" si="0"/>
        <v>0.30000000000000004</v>
      </c>
      <c r="H13" s="7">
        <f t="shared" si="5"/>
        <v>2.5</v>
      </c>
      <c r="I13" s="7">
        <f t="shared" si="1"/>
        <v>4.935019540047572</v>
      </c>
      <c r="J13" s="7">
        <f t="shared" si="2"/>
        <v>1.3100983169212914</v>
      </c>
      <c r="K13" s="7">
        <f t="shared" si="3"/>
        <v>17766.070344171258</v>
      </c>
      <c r="L13" s="7">
        <f t="shared" si="4"/>
        <v>588878.6066529121</v>
      </c>
    </row>
    <row r="14" spans="1:12" ht="14.25">
      <c r="A14" s="7">
        <v>1.2</v>
      </c>
      <c r="B14" s="7">
        <v>1.7</v>
      </c>
      <c r="C14" s="7">
        <v>0</v>
      </c>
      <c r="D14" s="7">
        <v>0.97</v>
      </c>
      <c r="E14" s="7">
        <v>0.9</v>
      </c>
      <c r="F14" s="7">
        <v>20</v>
      </c>
      <c r="G14" s="7">
        <f t="shared" si="0"/>
        <v>0.5</v>
      </c>
      <c r="H14" s="7">
        <f t="shared" si="5"/>
        <v>1.7</v>
      </c>
      <c r="I14" s="7">
        <f t="shared" si="1"/>
        <v>10.618471384340237</v>
      </c>
      <c r="J14" s="7">
        <f t="shared" si="2"/>
        <v>1.6913296544435092</v>
      </c>
      <c r="K14" s="7">
        <f t="shared" si="3"/>
        <v>27996.283663898055</v>
      </c>
      <c r="L14" s="7">
        <f t="shared" si="4"/>
        <v>616874.8903168101</v>
      </c>
    </row>
    <row r="15" spans="1:12" ht="14.25">
      <c r="A15" s="7">
        <v>1.2</v>
      </c>
      <c r="B15" s="7">
        <v>1.7</v>
      </c>
      <c r="C15" s="10">
        <v>0.61</v>
      </c>
      <c r="D15" s="7">
        <v>0.97</v>
      </c>
      <c r="E15" s="7">
        <v>0.9</v>
      </c>
      <c r="F15" s="7">
        <v>20</v>
      </c>
      <c r="G15" s="7">
        <f t="shared" si="0"/>
        <v>0.5</v>
      </c>
      <c r="H15" s="7">
        <f t="shared" si="5"/>
        <v>1.0899999999999999</v>
      </c>
      <c r="I15" s="7">
        <f t="shared" si="1"/>
        <v>10.618471384340237</v>
      </c>
      <c r="J15" s="7">
        <f t="shared" si="2"/>
        <v>1.6913296544435092</v>
      </c>
      <c r="K15" s="7">
        <f t="shared" si="3"/>
        <v>38226.49698362486</v>
      </c>
      <c r="L15" s="7">
        <f t="shared" si="4"/>
        <v>655101.387300435</v>
      </c>
    </row>
    <row r="16" spans="1:12" ht="14.25">
      <c r="A16" s="7">
        <v>1.2</v>
      </c>
      <c r="B16" s="7">
        <v>1.7</v>
      </c>
      <c r="C16" s="10">
        <v>1.2</v>
      </c>
      <c r="D16" s="7">
        <v>0.97</v>
      </c>
      <c r="E16" s="7">
        <v>0.9</v>
      </c>
      <c r="F16" s="7">
        <v>20</v>
      </c>
      <c r="G16" s="7">
        <f t="shared" si="0"/>
        <v>0.5</v>
      </c>
      <c r="H16" s="7">
        <f t="shared" si="5"/>
        <v>0.5</v>
      </c>
      <c r="I16" s="7">
        <f t="shared" si="1"/>
        <v>10.618471384340237</v>
      </c>
      <c r="J16" s="7">
        <f t="shared" si="2"/>
        <v>1.6913296544435092</v>
      </c>
      <c r="K16" s="7">
        <f t="shared" si="3"/>
        <v>38226.49698362486</v>
      </c>
      <c r="L16" s="7">
        <f t="shared" si="4"/>
        <v>693327.8842840599</v>
      </c>
    </row>
    <row r="17" spans="1:12" ht="14.25">
      <c r="A17" s="7">
        <v>1.2</v>
      </c>
      <c r="B17" s="5">
        <v>1.82</v>
      </c>
      <c r="C17" s="10">
        <v>1.65</v>
      </c>
      <c r="D17" s="7">
        <v>0.97</v>
      </c>
      <c r="E17" s="7">
        <v>0.9</v>
      </c>
      <c r="F17" s="7">
        <v>20</v>
      </c>
      <c r="G17" s="7">
        <f t="shared" si="0"/>
        <v>0.6200000000000001</v>
      </c>
      <c r="H17" s="7">
        <f t="shared" si="5"/>
        <v>0.17000000000000015</v>
      </c>
      <c r="I17" s="7">
        <f t="shared" si="1"/>
        <v>14.3492999966758</v>
      </c>
      <c r="J17" s="7">
        <f t="shared" si="2"/>
        <v>1.6436769755642384</v>
      </c>
      <c r="K17" s="7">
        <f t="shared" si="3"/>
        <v>44941.988485828864</v>
      </c>
      <c r="L17" s="7">
        <f t="shared" si="4"/>
        <v>738269.8727698887</v>
      </c>
    </row>
    <row r="18" spans="1:12" ht="14.25">
      <c r="A18" s="7">
        <v>1.2</v>
      </c>
      <c r="B18" s="5">
        <v>2</v>
      </c>
      <c r="C18" s="10">
        <v>1.8</v>
      </c>
      <c r="D18" s="7">
        <v>0.97</v>
      </c>
      <c r="E18" s="7">
        <v>0.9</v>
      </c>
      <c r="F18" s="7">
        <v>20</v>
      </c>
      <c r="G18" s="7">
        <f t="shared" si="0"/>
        <v>0.8</v>
      </c>
      <c r="H18" s="7">
        <f t="shared" si="5"/>
        <v>0.19999999999999996</v>
      </c>
      <c r="I18" s="7">
        <f t="shared" si="1"/>
        <v>20.75200145104082</v>
      </c>
      <c r="J18" s="7">
        <f t="shared" si="2"/>
        <v>1.7828179940756712</v>
      </c>
      <c r="K18" s="7">
        <f t="shared" si="3"/>
        <v>63182.34260588992</v>
      </c>
      <c r="L18" s="7">
        <f t="shared" si="4"/>
        <v>801452.2153757786</v>
      </c>
    </row>
    <row r="19" spans="1:12" ht="14.25">
      <c r="A19" s="7">
        <v>1.2</v>
      </c>
      <c r="B19" s="5">
        <v>1.79</v>
      </c>
      <c r="C19" s="10">
        <v>1.65</v>
      </c>
      <c r="D19" s="7">
        <v>0.97</v>
      </c>
      <c r="E19" s="7">
        <v>0.9</v>
      </c>
      <c r="F19" s="7">
        <v>20</v>
      </c>
      <c r="G19" s="7">
        <f t="shared" si="0"/>
        <v>0.5900000000000001</v>
      </c>
      <c r="H19" s="7">
        <f t="shared" si="5"/>
        <v>0.14000000000000012</v>
      </c>
      <c r="I19" s="7">
        <f t="shared" si="1"/>
        <v>13.02177756349724</v>
      </c>
      <c r="J19" s="7">
        <f t="shared" si="2"/>
        <v>1.4916125502287791</v>
      </c>
      <c r="K19" s="7">
        <f t="shared" si="3"/>
        <v>60792.802226168504</v>
      </c>
      <c r="L19" s="7">
        <f t="shared" si="4"/>
        <v>862245.0176019471</v>
      </c>
    </row>
    <row r="20" spans="1:13" ht="14.25">
      <c r="A20" s="7">
        <v>1.2</v>
      </c>
      <c r="B20" s="7">
        <v>1.7</v>
      </c>
      <c r="C20" s="10">
        <v>1.06</v>
      </c>
      <c r="D20" s="7">
        <v>0.97</v>
      </c>
      <c r="E20" s="7">
        <v>0.9</v>
      </c>
      <c r="F20" s="7">
        <v>20</v>
      </c>
      <c r="G20" s="7">
        <f t="shared" si="0"/>
        <v>0.5</v>
      </c>
      <c r="H20" s="7">
        <f t="shared" si="5"/>
        <v>0.6399999999999999</v>
      </c>
      <c r="I20" s="7">
        <f t="shared" si="1"/>
        <v>10.618471384340237</v>
      </c>
      <c r="J20" s="7">
        <f t="shared" si="2"/>
        <v>1.6913296544435092</v>
      </c>
      <c r="K20" s="7">
        <f t="shared" si="3"/>
        <v>42552.44810610746</v>
      </c>
      <c r="L20" s="7">
        <f t="shared" si="4"/>
        <v>904797.4657080545</v>
      </c>
      <c r="M20" s="1">
        <f>L20/10000</f>
        <v>90.47974657080545</v>
      </c>
    </row>
    <row r="21" spans="1:13" ht="14.25">
      <c r="A21" s="7">
        <v>1.2</v>
      </c>
      <c r="B21" s="7">
        <v>1.7</v>
      </c>
      <c r="C21" s="10">
        <v>0</v>
      </c>
      <c r="D21" s="7">
        <v>0.97</v>
      </c>
      <c r="E21" s="7">
        <v>0.9</v>
      </c>
      <c r="F21" s="7">
        <v>20</v>
      </c>
      <c r="G21" s="7">
        <f t="shared" si="0"/>
        <v>0.5</v>
      </c>
      <c r="H21" s="7">
        <f t="shared" si="5"/>
        <v>1.7</v>
      </c>
      <c r="I21" s="7">
        <f t="shared" si="1"/>
        <v>10.618471384340237</v>
      </c>
      <c r="J21" s="7">
        <f t="shared" si="2"/>
        <v>1.6913296544435092</v>
      </c>
      <c r="K21" s="7">
        <f t="shared" si="3"/>
        <v>38226.49698362486</v>
      </c>
      <c r="L21" s="7">
        <f t="shared" si="4"/>
        <v>943023.9626916794</v>
      </c>
      <c r="M21" s="1">
        <f>L21/10000</f>
        <v>94.30239626916794</v>
      </c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B1">
      <selection activeCell="B16" sqref="A16:IV16"/>
    </sheetView>
  </sheetViews>
  <sheetFormatPr defaultColWidth="9.00390625" defaultRowHeight="14.25"/>
  <cols>
    <col min="1" max="1" width="7.25390625" style="22" customWidth="1"/>
    <col min="2" max="2" width="11.625" style="22" bestFit="1" customWidth="1"/>
    <col min="3" max="3" width="6.125" style="22" customWidth="1"/>
    <col min="4" max="5" width="9.00390625" style="22" customWidth="1"/>
    <col min="6" max="6" width="12.75390625" style="22" bestFit="1" customWidth="1"/>
    <col min="7" max="7" width="9.00390625" style="22" customWidth="1"/>
    <col min="8" max="8" width="12.75390625" style="22" bestFit="1" customWidth="1"/>
    <col min="9" max="11" width="9.00390625" style="22" customWidth="1"/>
    <col min="12" max="12" width="12.75390625" style="22" bestFit="1" customWidth="1"/>
    <col min="13" max="16384" width="9.00390625" style="22" customWidth="1"/>
  </cols>
  <sheetData>
    <row r="1" spans="1:13" s="17" customFormat="1" ht="14.25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6" ht="15.75">
      <c r="A2" s="18" t="s">
        <v>45</v>
      </c>
      <c r="B2" s="6" t="s">
        <v>3</v>
      </c>
      <c r="C2" s="19" t="s">
        <v>46</v>
      </c>
      <c r="D2" s="6" t="s">
        <v>4</v>
      </c>
      <c r="E2" s="7" t="s">
        <v>54</v>
      </c>
      <c r="F2" s="7" t="s">
        <v>55</v>
      </c>
      <c r="G2" s="19" t="s">
        <v>47</v>
      </c>
      <c r="H2" s="19" t="s">
        <v>43</v>
      </c>
      <c r="I2" s="19" t="s">
        <v>48</v>
      </c>
      <c r="J2" s="6" t="s">
        <v>8</v>
      </c>
      <c r="K2" s="19" t="s">
        <v>49</v>
      </c>
      <c r="L2" s="19" t="s">
        <v>50</v>
      </c>
      <c r="M2" s="19" t="s">
        <v>51</v>
      </c>
      <c r="N2" s="20">
        <v>5000</v>
      </c>
      <c r="O2" s="21" t="s">
        <v>52</v>
      </c>
      <c r="P2" s="21" t="s">
        <v>53</v>
      </c>
    </row>
    <row r="3" spans="1:16" ht="14.25">
      <c r="A3" s="19">
        <v>85</v>
      </c>
      <c r="B3" s="19">
        <v>0.1</v>
      </c>
      <c r="C3" s="19">
        <v>4</v>
      </c>
      <c r="D3" s="19">
        <f>(A3+C3*B3)*B3</f>
        <v>8.540000000000001</v>
      </c>
      <c r="E3" s="19">
        <f>A3+2*B3*(1+C3^2)^0.5</f>
        <v>85.82462112512353</v>
      </c>
      <c r="F3" s="19">
        <f>D3/E3</f>
        <v>0.09950524555825949</v>
      </c>
      <c r="G3" s="19">
        <v>0.0225</v>
      </c>
      <c r="H3" s="19">
        <f>1/G3*F3^(1/6)</f>
        <v>30.254627569072202</v>
      </c>
      <c r="I3" s="19">
        <f>1/$N$2</f>
        <v>0.0002</v>
      </c>
      <c r="J3" s="19">
        <f>D3*H3*(F3*I3)^0.5</f>
        <v>1.1526240248425645</v>
      </c>
      <c r="K3" s="19">
        <f>J3/D3</f>
        <v>0.13496768440779444</v>
      </c>
      <c r="L3" s="19">
        <f>0.53*J3^0.1</f>
        <v>0.537581898087968</v>
      </c>
      <c r="M3" s="19">
        <v>0.5</v>
      </c>
      <c r="N3" s="20" t="b">
        <f>AND(K3&lt;L3,K3&gt;M3)</f>
        <v>0</v>
      </c>
      <c r="O3" s="21">
        <f>IF(K3&gt;L3,-1,0)</f>
        <v>0</v>
      </c>
      <c r="P3" s="21">
        <f>IF(K3&lt;M3,1,0)</f>
        <v>1</v>
      </c>
    </row>
    <row r="4" spans="1:16" ht="14.25">
      <c r="A4" s="19">
        <v>85</v>
      </c>
      <c r="B4" s="19">
        <v>0.2</v>
      </c>
      <c r="C4" s="19">
        <v>4</v>
      </c>
      <c r="D4" s="19">
        <f aca="true" t="shared" si="0" ref="D4:D29">(A4+C4*B4)*B4</f>
        <v>17.16</v>
      </c>
      <c r="E4" s="19">
        <f aca="true" t="shared" si="1" ref="E4:E29">A4+2*B4*(1+C4^2)^0.5</f>
        <v>86.64924225024707</v>
      </c>
      <c r="F4" s="19">
        <f aca="true" t="shared" si="2" ref="F4:F29">D4/E4</f>
        <v>0.1980398160948842</v>
      </c>
      <c r="G4" s="19">
        <v>0.0225</v>
      </c>
      <c r="H4" s="19">
        <f aca="true" t="shared" si="3" ref="H4:H29">1/G4*F4^(1/6)</f>
        <v>33.93200853866191</v>
      </c>
      <c r="I4" s="19">
        <f aca="true" t="shared" si="4" ref="I4:I29">1/$N$2</f>
        <v>0.0002</v>
      </c>
      <c r="J4" s="19">
        <f aca="true" t="shared" si="5" ref="J4:J29">D4*H4*(F4*I4)^0.5</f>
        <v>3.6645285209000207</v>
      </c>
      <c r="K4" s="19">
        <f aca="true" t="shared" si="6" ref="K4:K29">J4/D4</f>
        <v>0.2135506131060618</v>
      </c>
      <c r="L4" s="19">
        <f aca="true" t="shared" si="7" ref="L4:L29">0.53*J4^0.1</f>
        <v>0.6035005638784144</v>
      </c>
      <c r="M4" s="19">
        <v>0.5</v>
      </c>
      <c r="N4" s="20" t="b">
        <f aca="true" t="shared" si="8" ref="N4:N29">AND(K4&lt;L4,K4&gt;M4)</f>
        <v>0</v>
      </c>
      <c r="O4" s="21">
        <f aca="true" t="shared" si="9" ref="O4:O29">IF(K4&gt;L4,-1,0)</f>
        <v>0</v>
      </c>
      <c r="P4" s="21">
        <f aca="true" t="shared" si="10" ref="P4:P24">IF(K4&lt;M4,1,0)</f>
        <v>1</v>
      </c>
    </row>
    <row r="5" spans="1:16" ht="14.25">
      <c r="A5" s="19">
        <v>85</v>
      </c>
      <c r="B5" s="19">
        <v>0.3</v>
      </c>
      <c r="C5" s="19">
        <v>4</v>
      </c>
      <c r="D5" s="19">
        <f t="shared" si="0"/>
        <v>25.86</v>
      </c>
      <c r="E5" s="19">
        <f t="shared" si="1"/>
        <v>87.4738633753706</v>
      </c>
      <c r="F5" s="19">
        <f t="shared" si="2"/>
        <v>0.2956311634371144</v>
      </c>
      <c r="G5" s="19">
        <v>0.0225</v>
      </c>
      <c r="H5" s="19">
        <f t="shared" si="3"/>
        <v>36.2751472459149</v>
      </c>
      <c r="I5" s="19">
        <f t="shared" si="4"/>
        <v>0.0002</v>
      </c>
      <c r="J5" s="19">
        <f t="shared" si="5"/>
        <v>7.21319725281577</v>
      </c>
      <c r="K5" s="19">
        <f t="shared" si="6"/>
        <v>0.27893260838421385</v>
      </c>
      <c r="L5" s="19">
        <f t="shared" si="7"/>
        <v>0.6457860368064453</v>
      </c>
      <c r="M5" s="19">
        <v>0.5</v>
      </c>
      <c r="N5" s="20" t="b">
        <f t="shared" si="8"/>
        <v>0</v>
      </c>
      <c r="O5" s="21">
        <f t="shared" si="9"/>
        <v>0</v>
      </c>
      <c r="P5" s="21">
        <f t="shared" si="10"/>
        <v>1</v>
      </c>
    </row>
    <row r="6" spans="1:16" ht="14.25">
      <c r="A6" s="19">
        <v>85</v>
      </c>
      <c r="B6" s="19">
        <v>0.4</v>
      </c>
      <c r="C6" s="19">
        <v>4</v>
      </c>
      <c r="D6" s="19">
        <f t="shared" si="0"/>
        <v>34.64</v>
      </c>
      <c r="E6" s="19">
        <f t="shared" si="1"/>
        <v>88.29848450049413</v>
      </c>
      <c r="F6" s="19">
        <f t="shared" si="2"/>
        <v>0.39230571391976893</v>
      </c>
      <c r="G6" s="19">
        <v>0.0225</v>
      </c>
      <c r="H6" s="19">
        <f t="shared" si="3"/>
        <v>38.026666349459234</v>
      </c>
      <c r="I6" s="19">
        <f t="shared" si="4"/>
        <v>0.0002</v>
      </c>
      <c r="J6" s="19">
        <f t="shared" si="5"/>
        <v>11.667920252876433</v>
      </c>
      <c r="K6" s="19">
        <f t="shared" si="6"/>
        <v>0.3368337255449317</v>
      </c>
      <c r="L6" s="19">
        <f t="shared" si="7"/>
        <v>0.6776028357198358</v>
      </c>
      <c r="M6" s="19">
        <v>0.5</v>
      </c>
      <c r="N6" s="20" t="b">
        <f t="shared" si="8"/>
        <v>0</v>
      </c>
      <c r="O6" s="21">
        <f t="shared" si="9"/>
        <v>0</v>
      </c>
      <c r="P6" s="21">
        <f t="shared" si="10"/>
        <v>1</v>
      </c>
    </row>
    <row r="7" spans="1:16" ht="14.25">
      <c r="A7" s="19">
        <v>85</v>
      </c>
      <c r="B7" s="19">
        <v>0.5</v>
      </c>
      <c r="C7" s="19">
        <v>4</v>
      </c>
      <c r="D7" s="19">
        <f t="shared" si="0"/>
        <v>43.5</v>
      </c>
      <c r="E7" s="19">
        <f t="shared" si="1"/>
        <v>89.12310562561765</v>
      </c>
      <c r="F7" s="19">
        <f t="shared" si="2"/>
        <v>0.4880889158276404</v>
      </c>
      <c r="G7" s="19">
        <v>0.0225</v>
      </c>
      <c r="H7" s="19">
        <f t="shared" si="3"/>
        <v>39.43670660212496</v>
      </c>
      <c r="I7" s="19">
        <f t="shared" si="4"/>
        <v>0.0002</v>
      </c>
      <c r="J7" s="19">
        <f t="shared" si="5"/>
        <v>16.94940147596824</v>
      </c>
      <c r="K7" s="19">
        <f t="shared" si="6"/>
        <v>0.3896414132406492</v>
      </c>
      <c r="L7" s="19">
        <f t="shared" si="7"/>
        <v>0.703382090757564</v>
      </c>
      <c r="M7" s="19">
        <v>0.5</v>
      </c>
      <c r="N7" s="20" t="b">
        <f t="shared" si="8"/>
        <v>0</v>
      </c>
      <c r="O7" s="21">
        <f t="shared" si="9"/>
        <v>0</v>
      </c>
      <c r="P7" s="21">
        <f t="shared" si="10"/>
        <v>1</v>
      </c>
    </row>
    <row r="8" spans="1:16" ht="14.25">
      <c r="A8" s="19">
        <v>85</v>
      </c>
      <c r="B8" s="19">
        <v>0.6</v>
      </c>
      <c r="C8" s="19">
        <v>4</v>
      </c>
      <c r="D8" s="19">
        <f>(A8+C8*B8)*B8</f>
        <v>52.440000000000005</v>
      </c>
      <c r="E8" s="19">
        <f t="shared" si="1"/>
        <v>89.9477267507412</v>
      </c>
      <c r="F8" s="19">
        <f t="shared" si="2"/>
        <v>0.5830052842282407</v>
      </c>
      <c r="G8" s="19">
        <v>0.0225</v>
      </c>
      <c r="H8" s="19">
        <f t="shared" si="3"/>
        <v>40.622149212993754</v>
      </c>
      <c r="I8" s="19">
        <f t="shared" si="4"/>
        <v>0.0002</v>
      </c>
      <c r="J8" s="19">
        <f t="shared" si="5"/>
        <v>23.002594496162523</v>
      </c>
      <c r="K8" s="19">
        <f t="shared" si="6"/>
        <v>0.4386459667460435</v>
      </c>
      <c r="L8" s="19">
        <f t="shared" si="7"/>
        <v>0.7251929141346385</v>
      </c>
      <c r="M8" s="19">
        <v>0.5</v>
      </c>
      <c r="N8" s="20" t="b">
        <f t="shared" si="8"/>
        <v>0</v>
      </c>
      <c r="O8" s="21">
        <f t="shared" si="9"/>
        <v>0</v>
      </c>
      <c r="P8" s="21">
        <f t="shared" si="10"/>
        <v>1</v>
      </c>
    </row>
    <row r="9" spans="1:16" ht="14.25">
      <c r="A9" s="19">
        <v>85</v>
      </c>
      <c r="B9" s="19">
        <v>0.7</v>
      </c>
      <c r="C9" s="19">
        <v>4</v>
      </c>
      <c r="D9" s="19">
        <f t="shared" si="0"/>
        <v>61.459999999999994</v>
      </c>
      <c r="E9" s="19">
        <f t="shared" si="1"/>
        <v>90.77234787586472</v>
      </c>
      <c r="F9" s="19">
        <f t="shared" si="2"/>
        <v>0.6770784433608494</v>
      </c>
      <c r="G9" s="19">
        <v>0.0225</v>
      </c>
      <c r="H9" s="19">
        <f t="shared" si="3"/>
        <v>41.64766393951954</v>
      </c>
      <c r="I9" s="19">
        <f t="shared" si="4"/>
        <v>0.0002</v>
      </c>
      <c r="J9" s="19">
        <f t="shared" si="5"/>
        <v>29.786377802896283</v>
      </c>
      <c r="K9" s="19">
        <f t="shared" si="6"/>
        <v>0.48464656366573844</v>
      </c>
      <c r="L9" s="19">
        <f t="shared" si="7"/>
        <v>0.7441793914991763</v>
      </c>
      <c r="M9" s="19">
        <v>0.5</v>
      </c>
      <c r="N9" s="20" t="b">
        <f t="shared" si="8"/>
        <v>0</v>
      </c>
      <c r="O9" s="21">
        <f t="shared" si="9"/>
        <v>0</v>
      </c>
      <c r="P9" s="21">
        <f t="shared" si="10"/>
        <v>1</v>
      </c>
    </row>
    <row r="10" spans="1:16" ht="14.25">
      <c r="A10" s="19">
        <v>85</v>
      </c>
      <c r="B10" s="19">
        <v>0.8</v>
      </c>
      <c r="C10" s="19">
        <v>4</v>
      </c>
      <c r="D10" s="19">
        <f t="shared" si="0"/>
        <v>70.56</v>
      </c>
      <c r="E10" s="19">
        <f t="shared" si="1"/>
        <v>91.59696900098825</v>
      </c>
      <c r="F10" s="19">
        <f t="shared" si="2"/>
        <v>0.7703311667358635</v>
      </c>
      <c r="G10" s="19">
        <v>0.0225</v>
      </c>
      <c r="H10" s="19">
        <f t="shared" si="3"/>
        <v>42.553020579869575</v>
      </c>
      <c r="I10" s="19">
        <f t="shared" si="4"/>
        <v>0.0002</v>
      </c>
      <c r="J10" s="19">
        <f t="shared" si="5"/>
        <v>37.26856733100222</v>
      </c>
      <c r="K10" s="19">
        <f t="shared" si="6"/>
        <v>0.5281826435799634</v>
      </c>
      <c r="L10" s="19">
        <f t="shared" si="7"/>
        <v>0.7610446536945557</v>
      </c>
      <c r="M10" s="19">
        <v>0.5</v>
      </c>
      <c r="N10" s="20" t="b">
        <f t="shared" si="8"/>
        <v>1</v>
      </c>
      <c r="O10" s="21">
        <f t="shared" si="9"/>
        <v>0</v>
      </c>
      <c r="P10" s="21">
        <f t="shared" si="10"/>
        <v>0</v>
      </c>
    </row>
    <row r="11" spans="1:16" ht="14.25">
      <c r="A11" s="19">
        <v>85</v>
      </c>
      <c r="B11" s="19">
        <v>0.9</v>
      </c>
      <c r="C11" s="19">
        <v>4</v>
      </c>
      <c r="D11" s="19">
        <f t="shared" si="0"/>
        <v>79.74</v>
      </c>
      <c r="E11" s="19">
        <f t="shared" si="1"/>
        <v>92.4215901261118</v>
      </c>
      <c r="F11" s="19">
        <f t="shared" si="2"/>
        <v>0.862785415087455</v>
      </c>
      <c r="G11" s="19">
        <v>0.0225</v>
      </c>
      <c r="H11" s="19">
        <f t="shared" si="3"/>
        <v>43.36452707139263</v>
      </c>
      <c r="I11" s="19">
        <f t="shared" si="4"/>
        <v>0.0002</v>
      </c>
      <c r="J11" s="19">
        <f t="shared" si="5"/>
        <v>45.423149236298194</v>
      </c>
      <c r="K11" s="19">
        <f t="shared" si="6"/>
        <v>0.5696406977213218</v>
      </c>
      <c r="L11" s="19">
        <f t="shared" si="7"/>
        <v>0.7762535399527783</v>
      </c>
      <c r="M11" s="19">
        <v>0.5</v>
      </c>
      <c r="N11" s="20" t="b">
        <f t="shared" si="8"/>
        <v>1</v>
      </c>
      <c r="O11" s="21">
        <f t="shared" si="9"/>
        <v>0</v>
      </c>
      <c r="P11" s="21">
        <f t="shared" si="10"/>
        <v>0</v>
      </c>
    </row>
    <row r="12" spans="1:16" ht="14.25">
      <c r="A12" s="19">
        <v>85</v>
      </c>
      <c r="B12" s="19">
        <v>1</v>
      </c>
      <c r="C12" s="19">
        <v>4</v>
      </c>
      <c r="D12" s="19">
        <f t="shared" si="0"/>
        <v>89</v>
      </c>
      <c r="E12" s="19">
        <f t="shared" si="1"/>
        <v>93.24621125123532</v>
      </c>
      <c r="F12" s="19">
        <f t="shared" si="2"/>
        <v>0.9544623723124293</v>
      </c>
      <c r="G12" s="19">
        <v>0.0225</v>
      </c>
      <c r="H12" s="19">
        <f t="shared" si="3"/>
        <v>44.10054438817319</v>
      </c>
      <c r="I12" s="19">
        <f t="shared" si="4"/>
        <v>0.0002</v>
      </c>
      <c r="J12" s="19">
        <f t="shared" si="5"/>
        <v>54.22859605630865</v>
      </c>
      <c r="K12" s="19">
        <f t="shared" si="6"/>
        <v>0.6093100680484118</v>
      </c>
      <c r="L12" s="19">
        <f t="shared" si="7"/>
        <v>0.7901302803727908</v>
      </c>
      <c r="M12" s="19">
        <v>0.5</v>
      </c>
      <c r="N12" s="20" t="b">
        <f t="shared" si="8"/>
        <v>1</v>
      </c>
      <c r="O12" s="21">
        <f t="shared" si="9"/>
        <v>0</v>
      </c>
      <c r="P12" s="21">
        <f t="shared" si="10"/>
        <v>0</v>
      </c>
    </row>
    <row r="13" spans="1:16" ht="14.25">
      <c r="A13" s="19">
        <v>85</v>
      </c>
      <c r="B13" s="19">
        <v>1.1</v>
      </c>
      <c r="C13" s="19">
        <v>4</v>
      </c>
      <c r="D13" s="19">
        <f t="shared" si="0"/>
        <v>98.34000000000002</v>
      </c>
      <c r="E13" s="19">
        <f t="shared" si="1"/>
        <v>94.07083237635885</v>
      </c>
      <c r="F13" s="19">
        <f t="shared" si="2"/>
        <v>1.0453824795188489</v>
      </c>
      <c r="G13" s="19">
        <v>0.0225</v>
      </c>
      <c r="H13" s="19">
        <f t="shared" si="3"/>
        <v>44.774425081576766</v>
      </c>
      <c r="I13" s="19">
        <f t="shared" si="4"/>
        <v>0.0002</v>
      </c>
      <c r="J13" s="19">
        <f t="shared" si="5"/>
        <v>63.66677161336282</v>
      </c>
      <c r="K13" s="19">
        <f t="shared" si="6"/>
        <v>0.6474148018442425</v>
      </c>
      <c r="L13" s="19">
        <f t="shared" si="7"/>
        <v>0.8029105277989912</v>
      </c>
      <c r="M13" s="19">
        <v>0.5</v>
      </c>
      <c r="N13" s="20" t="b">
        <f t="shared" si="8"/>
        <v>1</v>
      </c>
      <c r="O13" s="21">
        <f t="shared" si="9"/>
        <v>0</v>
      </c>
      <c r="P13" s="21">
        <f t="shared" si="10"/>
        <v>0</v>
      </c>
    </row>
    <row r="14" spans="1:16" ht="14.25">
      <c r="A14" s="19">
        <v>85</v>
      </c>
      <c r="B14" s="19">
        <v>1.2</v>
      </c>
      <c r="C14" s="19">
        <v>4</v>
      </c>
      <c r="D14" s="19">
        <f t="shared" si="0"/>
        <v>107.75999999999999</v>
      </c>
      <c r="E14" s="19">
        <f t="shared" si="1"/>
        <v>94.89545350148238</v>
      </c>
      <c r="F14" s="19">
        <f t="shared" si="2"/>
        <v>1.135565467299407</v>
      </c>
      <c r="G14" s="19">
        <v>0.0225</v>
      </c>
      <c r="H14" s="19">
        <f t="shared" si="3"/>
        <v>45.396201119403685</v>
      </c>
      <c r="I14" s="19">
        <f t="shared" si="4"/>
        <v>0.0002</v>
      </c>
      <c r="J14" s="19">
        <f t="shared" si="5"/>
        <v>73.72218194716208</v>
      </c>
      <c r="K14" s="19">
        <f t="shared" si="6"/>
        <v>0.6841330915660921</v>
      </c>
      <c r="L14" s="19">
        <f t="shared" si="7"/>
        <v>0.8147712341618647</v>
      </c>
      <c r="M14" s="19">
        <v>0.5</v>
      </c>
      <c r="N14" s="20" t="b">
        <f t="shared" si="8"/>
        <v>1</v>
      </c>
      <c r="O14" s="21">
        <f t="shared" si="9"/>
        <v>0</v>
      </c>
      <c r="P14" s="21">
        <f t="shared" si="10"/>
        <v>0</v>
      </c>
    </row>
    <row r="15" spans="1:16" ht="14.25">
      <c r="A15" s="19">
        <v>85</v>
      </c>
      <c r="B15" s="19">
        <v>1.3</v>
      </c>
      <c r="C15" s="19">
        <v>4</v>
      </c>
      <c r="D15" s="19">
        <f t="shared" si="0"/>
        <v>117.26</v>
      </c>
      <c r="E15" s="19">
        <f t="shared" si="1"/>
        <v>95.72007462660592</v>
      </c>
      <c r="F15" s="19">
        <f t="shared" si="2"/>
        <v>1.225030386336608</v>
      </c>
      <c r="G15" s="19">
        <v>0.0225</v>
      </c>
      <c r="H15" s="19">
        <f t="shared" si="3"/>
        <v>45.9736119173198</v>
      </c>
      <c r="I15" s="19">
        <f t="shared" si="4"/>
        <v>0.0002</v>
      </c>
      <c r="J15" s="19">
        <f t="shared" si="5"/>
        <v>84.38144219124209</v>
      </c>
      <c r="K15" s="19">
        <f t="shared" si="6"/>
        <v>0.7196097747845991</v>
      </c>
      <c r="L15" s="19">
        <f t="shared" si="7"/>
        <v>0.8258488416607054</v>
      </c>
      <c r="M15" s="19">
        <v>0.5</v>
      </c>
      <c r="N15" s="20" t="b">
        <f t="shared" si="8"/>
        <v>1</v>
      </c>
      <c r="O15" s="21">
        <f t="shared" si="9"/>
        <v>0</v>
      </c>
      <c r="P15" s="21">
        <f t="shared" si="10"/>
        <v>0</v>
      </c>
    </row>
    <row r="16" spans="1:16" ht="14.25">
      <c r="A16" s="19">
        <v>85</v>
      </c>
      <c r="B16" s="19">
        <v>1.4</v>
      </c>
      <c r="C16" s="19">
        <v>4</v>
      </c>
      <c r="D16" s="19">
        <f t="shared" si="0"/>
        <v>126.83999999999999</v>
      </c>
      <c r="E16" s="19">
        <f t="shared" si="1"/>
        <v>96.54469575172945</v>
      </c>
      <c r="F16" s="19">
        <f t="shared" si="2"/>
        <v>1.3137956364394865</v>
      </c>
      <c r="G16" s="19">
        <v>0.0225</v>
      </c>
      <c r="H16" s="19">
        <f t="shared" si="3"/>
        <v>46.512760755519295</v>
      </c>
      <c r="I16" s="19">
        <f t="shared" si="4"/>
        <v>0.0002</v>
      </c>
      <c r="J16" s="19">
        <f t="shared" si="5"/>
        <v>95.63288476717594</v>
      </c>
      <c r="K16" s="19">
        <f t="shared" si="6"/>
        <v>0.7539647174958684</v>
      </c>
      <c r="L16" s="19">
        <f t="shared" si="7"/>
        <v>0.8362508943586758</v>
      </c>
      <c r="M16" s="19">
        <v>0.5</v>
      </c>
      <c r="N16" s="20" t="b">
        <f t="shared" si="8"/>
        <v>1</v>
      </c>
      <c r="O16" s="21">
        <f t="shared" si="9"/>
        <v>0</v>
      </c>
      <c r="P16" s="21">
        <f t="shared" si="10"/>
        <v>0</v>
      </c>
    </row>
    <row r="17" spans="1:16" ht="14.25">
      <c r="A17" s="19">
        <v>85</v>
      </c>
      <c r="B17" s="19">
        <v>1.5</v>
      </c>
      <c r="C17" s="19">
        <v>4</v>
      </c>
      <c r="D17" s="19">
        <f t="shared" si="0"/>
        <v>136.5</v>
      </c>
      <c r="E17" s="19">
        <f t="shared" si="1"/>
        <v>97.36931687685298</v>
      </c>
      <c r="F17" s="19">
        <f t="shared" si="2"/>
        <v>1.4018789941048597</v>
      </c>
      <c r="G17" s="19">
        <v>0.0225</v>
      </c>
      <c r="H17" s="19">
        <f t="shared" si="3"/>
        <v>47.01855051614126</v>
      </c>
      <c r="I17" s="19">
        <f t="shared" si="4"/>
        <v>0.0002</v>
      </c>
      <c r="J17" s="19">
        <f t="shared" si="5"/>
        <v>107.46626370259824</v>
      </c>
      <c r="K17" s="19">
        <f t="shared" si="6"/>
        <v>0.7872986351838699</v>
      </c>
      <c r="L17" s="19">
        <f t="shared" si="7"/>
        <v>0.8460637435683924</v>
      </c>
      <c r="M17" s="19">
        <v>0.5</v>
      </c>
      <c r="N17" s="20" t="b">
        <f t="shared" si="8"/>
        <v>1</v>
      </c>
      <c r="O17" s="21">
        <f t="shared" si="9"/>
        <v>0</v>
      </c>
      <c r="P17" s="21">
        <f t="shared" si="10"/>
        <v>0</v>
      </c>
    </row>
    <row r="18" spans="1:16" ht="14.25">
      <c r="A18" s="19">
        <v>85</v>
      </c>
      <c r="B18" s="19">
        <v>1.6</v>
      </c>
      <c r="C18" s="19">
        <v>4</v>
      </c>
      <c r="D18" s="19">
        <f t="shared" si="0"/>
        <v>146.24</v>
      </c>
      <c r="E18" s="19">
        <f t="shared" si="1"/>
        <v>98.19393800197652</v>
      </c>
      <c r="F18" s="19">
        <f t="shared" si="2"/>
        <v>1.4892976386898382</v>
      </c>
      <c r="G18" s="19">
        <v>0.0225</v>
      </c>
      <c r="H18" s="19">
        <f t="shared" si="3"/>
        <v>47.49498250576882</v>
      </c>
      <c r="I18" s="19">
        <f t="shared" si="4"/>
        <v>0.0002</v>
      </c>
      <c r="J18" s="19">
        <f t="shared" si="5"/>
        <v>119.87252646406996</v>
      </c>
      <c r="K18" s="19">
        <f t="shared" si="6"/>
        <v>0.8196972542674368</v>
      </c>
      <c r="L18" s="19">
        <f t="shared" si="7"/>
        <v>0.8553578303524627</v>
      </c>
      <c r="M18" s="19">
        <v>0.5</v>
      </c>
      <c r="N18" s="20" t="b">
        <f t="shared" si="8"/>
        <v>1</v>
      </c>
      <c r="O18" s="21">
        <f t="shared" si="9"/>
        <v>0</v>
      </c>
      <c r="P18" s="21">
        <f t="shared" si="10"/>
        <v>0</v>
      </c>
    </row>
    <row r="19" spans="1:16" ht="14.25">
      <c r="A19" s="19">
        <v>85</v>
      </c>
      <c r="B19" s="19">
        <v>1.7</v>
      </c>
      <c r="C19" s="19">
        <v>4</v>
      </c>
      <c r="D19" s="19">
        <f t="shared" si="0"/>
        <v>156.06</v>
      </c>
      <c r="E19" s="19">
        <f t="shared" si="1"/>
        <v>99.01855912710005</v>
      </c>
      <c r="F19" s="19">
        <f t="shared" si="2"/>
        <v>1.5760681772765615</v>
      </c>
      <c r="G19" s="19">
        <v>0.0225</v>
      </c>
      <c r="H19" s="19">
        <f t="shared" si="3"/>
        <v>47.94536714176123</v>
      </c>
      <c r="I19" s="19">
        <f t="shared" si="4"/>
        <v>0.0002</v>
      </c>
      <c r="J19" s="19">
        <f t="shared" si="5"/>
        <v>132.84363451304966</v>
      </c>
      <c r="K19" s="19">
        <f t="shared" si="6"/>
        <v>0.8512343618675487</v>
      </c>
      <c r="L19" s="19">
        <f t="shared" si="7"/>
        <v>0.8641914087451268</v>
      </c>
      <c r="M19" s="19">
        <v>0.5</v>
      </c>
      <c r="N19" s="20" t="b">
        <f t="shared" si="8"/>
        <v>1</v>
      </c>
      <c r="O19" s="21">
        <f t="shared" si="9"/>
        <v>0</v>
      </c>
      <c r="P19" s="21">
        <f t="shared" si="10"/>
        <v>0</v>
      </c>
    </row>
    <row r="20" spans="1:16" ht="14.25">
      <c r="A20" s="19">
        <v>85</v>
      </c>
      <c r="B20" s="19">
        <v>1.8</v>
      </c>
      <c r="C20" s="19">
        <v>4</v>
      </c>
      <c r="D20" s="19">
        <f t="shared" si="0"/>
        <v>165.96</v>
      </c>
      <c r="E20" s="19">
        <f t="shared" si="1"/>
        <v>99.84318025222358</v>
      </c>
      <c r="F20" s="19">
        <f t="shared" si="2"/>
        <v>1.6622066683047585</v>
      </c>
      <c r="G20" s="19">
        <v>0.0225</v>
      </c>
      <c r="H20" s="19">
        <f t="shared" si="3"/>
        <v>48.37247608726967</v>
      </c>
      <c r="I20" s="19">
        <f t="shared" si="4"/>
        <v>0.0002</v>
      </c>
      <c r="J20" s="19">
        <f t="shared" si="5"/>
        <v>146.3724198490192</v>
      </c>
      <c r="K20" s="19">
        <f t="shared" si="6"/>
        <v>0.8819740892324608</v>
      </c>
      <c r="L20" s="19">
        <f t="shared" si="7"/>
        <v>0.872613233370524</v>
      </c>
      <c r="M20" s="19">
        <v>0.5</v>
      </c>
      <c r="N20" s="20" t="b">
        <f t="shared" si="8"/>
        <v>0</v>
      </c>
      <c r="O20" s="21">
        <f t="shared" si="9"/>
        <v>-1</v>
      </c>
      <c r="P20" s="21">
        <f t="shared" si="10"/>
        <v>0</v>
      </c>
    </row>
    <row r="21" spans="1:16" ht="14.25">
      <c r="A21" s="19">
        <v>85</v>
      </c>
      <c r="B21" s="19">
        <v>1.9</v>
      </c>
      <c r="C21" s="19">
        <v>4</v>
      </c>
      <c r="D21" s="19">
        <f t="shared" si="0"/>
        <v>175.93999999999997</v>
      </c>
      <c r="E21" s="19">
        <f t="shared" si="1"/>
        <v>100.6678013773471</v>
      </c>
      <c r="F21" s="19">
        <f t="shared" si="2"/>
        <v>1.7477286440427922</v>
      </c>
      <c r="G21" s="19">
        <v>0.0225</v>
      </c>
      <c r="H21" s="19">
        <f t="shared" si="3"/>
        <v>48.77865441514399</v>
      </c>
      <c r="I21" s="19">
        <f t="shared" si="4"/>
        <v>0.0002</v>
      </c>
      <c r="J21" s="19">
        <f t="shared" si="5"/>
        <v>160.4524686726715</v>
      </c>
      <c r="K21" s="19">
        <f t="shared" si="6"/>
        <v>0.9119726535902667</v>
      </c>
      <c r="L21" s="19">
        <f t="shared" si="7"/>
        <v>0.8806645402721639</v>
      </c>
      <c r="M21" s="19">
        <v>0.5</v>
      </c>
      <c r="N21" s="20" t="b">
        <f t="shared" si="8"/>
        <v>0</v>
      </c>
      <c r="O21" s="21">
        <f t="shared" si="9"/>
        <v>-1</v>
      </c>
      <c r="P21" s="21">
        <f t="shared" si="10"/>
        <v>0</v>
      </c>
    </row>
    <row r="22" spans="1:16" ht="14.25">
      <c r="A22" s="19">
        <v>85</v>
      </c>
      <c r="B22" s="19">
        <v>2</v>
      </c>
      <c r="C22" s="19">
        <v>4</v>
      </c>
      <c r="D22" s="19">
        <f t="shared" si="0"/>
        <v>186</v>
      </c>
      <c r="E22" s="19">
        <f t="shared" si="1"/>
        <v>101.49242250247065</v>
      </c>
      <c r="F22" s="19">
        <f t="shared" si="2"/>
        <v>1.8326491319632476</v>
      </c>
      <c r="G22" s="19">
        <v>0.0225</v>
      </c>
      <c r="H22" s="19">
        <f t="shared" si="3"/>
        <v>49.16590482790921</v>
      </c>
      <c r="I22" s="19">
        <f t="shared" si="4"/>
        <v>0.0002</v>
      </c>
      <c r="J22" s="19">
        <f t="shared" si="5"/>
        <v>175.0780258496093</v>
      </c>
      <c r="K22" s="19">
        <f t="shared" si="6"/>
        <v>0.9412797088688672</v>
      </c>
      <c r="L22" s="19">
        <f t="shared" si="7"/>
        <v>0.8883805337535654</v>
      </c>
      <c r="M22" s="19">
        <v>0.5</v>
      </c>
      <c r="N22" s="20" t="b">
        <f t="shared" si="8"/>
        <v>0</v>
      </c>
      <c r="O22" s="21">
        <f t="shared" si="9"/>
        <v>-1</v>
      </c>
      <c r="P22" s="21">
        <f t="shared" si="10"/>
        <v>0</v>
      </c>
    </row>
    <row r="23" spans="1:16" ht="14.25">
      <c r="A23" s="19">
        <v>85</v>
      </c>
      <c r="B23" s="19">
        <v>2.1</v>
      </c>
      <c r="C23" s="19">
        <v>4</v>
      </c>
      <c r="D23" s="19">
        <f t="shared" si="0"/>
        <v>196.14000000000001</v>
      </c>
      <c r="E23" s="19">
        <f t="shared" si="1"/>
        <v>102.31704362759417</v>
      </c>
      <c r="F23" s="19">
        <f t="shared" si="2"/>
        <v>1.916982675084862</v>
      </c>
      <c r="G23" s="19">
        <v>0.0225</v>
      </c>
      <c r="H23" s="19">
        <f t="shared" si="3"/>
        <v>49.535951928103195</v>
      </c>
      <c r="I23" s="19">
        <f t="shared" si="4"/>
        <v>0.0002</v>
      </c>
      <c r="J23" s="19">
        <f t="shared" si="5"/>
        <v>190.24391557725806</v>
      </c>
      <c r="K23" s="19">
        <f t="shared" si="6"/>
        <v>0.9699394084697566</v>
      </c>
      <c r="L23" s="19">
        <f t="shared" si="7"/>
        <v>0.895791520644841</v>
      </c>
      <c r="M23" s="19">
        <v>0.5</v>
      </c>
      <c r="N23" s="20" t="b">
        <f t="shared" si="8"/>
        <v>0</v>
      </c>
      <c r="O23" s="21">
        <f t="shared" si="9"/>
        <v>-1</v>
      </c>
      <c r="P23" s="21">
        <f t="shared" si="10"/>
        <v>0</v>
      </c>
    </row>
    <row r="24" spans="1:16" ht="14.25">
      <c r="A24" s="19">
        <v>85</v>
      </c>
      <c r="B24" s="19">
        <v>2.2</v>
      </c>
      <c r="C24" s="19">
        <v>4</v>
      </c>
      <c r="D24" s="19">
        <f t="shared" si="0"/>
        <v>206.36</v>
      </c>
      <c r="E24" s="19">
        <f t="shared" si="1"/>
        <v>103.1416647527177</v>
      </c>
      <c r="F24" s="19">
        <f t="shared" si="2"/>
        <v>2.000743351338651</v>
      </c>
      <c r="G24" s="19">
        <v>0.0225</v>
      </c>
      <c r="H24" s="19">
        <f t="shared" si="3"/>
        <v>49.8902919784863</v>
      </c>
      <c r="I24" s="19">
        <f t="shared" si="4"/>
        <v>0.0002</v>
      </c>
      <c r="J24" s="19">
        <f t="shared" si="5"/>
        <v>205.94547484930965</v>
      </c>
      <c r="K24" s="19">
        <f t="shared" si="6"/>
        <v>0.9979912524196047</v>
      </c>
      <c r="L24" s="19">
        <f t="shared" si="7"/>
        <v>0.9029237881965858</v>
      </c>
      <c r="M24" s="19">
        <v>0.5</v>
      </c>
      <c r="N24" s="20" t="b">
        <f t="shared" si="8"/>
        <v>0</v>
      </c>
      <c r="O24" s="21">
        <f t="shared" si="9"/>
        <v>-1</v>
      </c>
      <c r="P24" s="21">
        <f t="shared" si="10"/>
        <v>0</v>
      </c>
    </row>
    <row r="25" spans="1:15" ht="14.25">
      <c r="A25" s="19">
        <v>85</v>
      </c>
      <c r="B25" s="19">
        <v>2.3</v>
      </c>
      <c r="C25" s="19">
        <v>4</v>
      </c>
      <c r="D25" s="19">
        <f t="shared" si="0"/>
        <v>216.66</v>
      </c>
      <c r="E25" s="19">
        <f t="shared" si="1"/>
        <v>103.96628587784124</v>
      </c>
      <c r="F25" s="19">
        <f t="shared" si="2"/>
        <v>2.083944792012404</v>
      </c>
      <c r="G25" s="19">
        <v>0.0225</v>
      </c>
      <c r="H25" s="19">
        <f t="shared" si="3"/>
        <v>50.23023193121692</v>
      </c>
      <c r="I25" s="19">
        <f t="shared" si="4"/>
        <v>0.0002</v>
      </c>
      <c r="J25" s="19">
        <f t="shared" si="5"/>
        <v>222.17849715358835</v>
      </c>
      <c r="K25" s="19">
        <f t="shared" si="6"/>
        <v>1.0254707705787334</v>
      </c>
      <c r="L25" s="19">
        <f t="shared" si="7"/>
        <v>0.9098002924224413</v>
      </c>
      <c r="M25" s="19">
        <v>0.5</v>
      </c>
      <c r="N25" s="20" t="b">
        <f t="shared" si="8"/>
        <v>0</v>
      </c>
      <c r="O25" s="21">
        <f t="shared" si="9"/>
        <v>-1</v>
      </c>
    </row>
    <row r="26" spans="1:15" ht="14.25">
      <c r="A26" s="19">
        <v>85</v>
      </c>
      <c r="B26" s="19">
        <v>2.4</v>
      </c>
      <c r="C26" s="19">
        <v>4</v>
      </c>
      <c r="D26" s="19">
        <f t="shared" si="0"/>
        <v>227.04</v>
      </c>
      <c r="E26" s="19">
        <f t="shared" si="1"/>
        <v>104.79090700296477</v>
      </c>
      <c r="F26" s="19">
        <f t="shared" si="2"/>
        <v>2.1666001993243222</v>
      </c>
      <c r="G26" s="19">
        <v>0.0225</v>
      </c>
      <c r="H26" s="19">
        <f t="shared" si="3"/>
        <v>50.556920400995864</v>
      </c>
      <c r="I26" s="19">
        <f t="shared" si="4"/>
        <v>0.0002</v>
      </c>
      <c r="J26" s="19">
        <f t="shared" si="5"/>
        <v>238.9391844446052</v>
      </c>
      <c r="K26" s="19">
        <f t="shared" si="6"/>
        <v>1.052410079477648</v>
      </c>
      <c r="L26" s="19">
        <f t="shared" si="7"/>
        <v>0.9164412041790736</v>
      </c>
      <c r="M26" s="19">
        <v>0.5</v>
      </c>
      <c r="N26" s="20" t="b">
        <f t="shared" si="8"/>
        <v>0</v>
      </c>
      <c r="O26" s="21">
        <f t="shared" si="9"/>
        <v>-1</v>
      </c>
    </row>
    <row r="27" spans="1:15" ht="14.25">
      <c r="A27" s="19">
        <v>85</v>
      </c>
      <c r="B27" s="19">
        <v>2.5</v>
      </c>
      <c r="C27" s="19">
        <v>4</v>
      </c>
      <c r="D27" s="19">
        <f t="shared" si="0"/>
        <v>237.5</v>
      </c>
      <c r="E27" s="19">
        <f t="shared" si="1"/>
        <v>105.6155281280883</v>
      </c>
      <c r="F27" s="19">
        <f t="shared" si="2"/>
        <v>2.2487223631733864</v>
      </c>
      <c r="G27" s="19">
        <v>0.0225</v>
      </c>
      <c r="H27" s="19">
        <f t="shared" si="3"/>
        <v>50.87137250779951</v>
      </c>
      <c r="I27" s="19">
        <f t="shared" si="4"/>
        <v>0.0002</v>
      </c>
      <c r="J27" s="19">
        <f t="shared" si="5"/>
        <v>256.22410587476935</v>
      </c>
      <c r="K27" s="19">
        <f t="shared" si="6"/>
        <v>1.0788383405253446</v>
      </c>
      <c r="L27" s="19">
        <f t="shared" si="7"/>
        <v>0.9228643470172974</v>
      </c>
      <c r="M27" s="19">
        <v>0.5</v>
      </c>
      <c r="N27" s="20" t="b">
        <f t="shared" si="8"/>
        <v>0</v>
      </c>
      <c r="O27" s="21">
        <f t="shared" si="9"/>
        <v>-1</v>
      </c>
    </row>
    <row r="28" spans="1:15" ht="14.25">
      <c r="A28" s="19">
        <v>85</v>
      </c>
      <c r="B28" s="19">
        <v>2.6</v>
      </c>
      <c r="C28" s="19">
        <v>4</v>
      </c>
      <c r="D28" s="19">
        <f t="shared" si="0"/>
        <v>248.04000000000002</v>
      </c>
      <c r="E28" s="19">
        <f t="shared" si="1"/>
        <v>106.44014925321184</v>
      </c>
      <c r="F28" s="19">
        <f t="shared" si="2"/>
        <v>2.33032367711111</v>
      </c>
      <c r="G28" s="19">
        <v>0.0225</v>
      </c>
      <c r="H28" s="19">
        <f t="shared" si="3"/>
        <v>51.17448999667942</v>
      </c>
      <c r="I28" s="19">
        <f t="shared" si="4"/>
        <v>0.0002</v>
      </c>
      <c r="J28" s="19">
        <f t="shared" si="5"/>
        <v>274.03016209683886</v>
      </c>
      <c r="K28" s="19">
        <f t="shared" si="6"/>
        <v>1.1047821403678393</v>
      </c>
      <c r="L28" s="19">
        <f t="shared" si="7"/>
        <v>0.9290855516749027</v>
      </c>
      <c r="M28" s="19">
        <v>0.5</v>
      </c>
      <c r="N28" s="20" t="b">
        <f t="shared" si="8"/>
        <v>0</v>
      </c>
      <c r="O28" s="21">
        <f t="shared" si="9"/>
        <v>-1</v>
      </c>
    </row>
    <row r="29" spans="1:15" ht="14.25">
      <c r="A29" s="19">
        <v>85</v>
      </c>
      <c r="B29" s="19">
        <v>2.7</v>
      </c>
      <c r="C29" s="19">
        <v>4</v>
      </c>
      <c r="D29" s="19">
        <f t="shared" si="0"/>
        <v>258.66</v>
      </c>
      <c r="E29" s="19">
        <f t="shared" si="1"/>
        <v>107.26477037833537</v>
      </c>
      <c r="F29" s="19">
        <f t="shared" si="2"/>
        <v>2.411416153576575</v>
      </c>
      <c r="G29" s="19">
        <v>0.0225</v>
      </c>
      <c r="H29" s="19">
        <f t="shared" si="3"/>
        <v>51.467077677773155</v>
      </c>
      <c r="I29" s="19">
        <f t="shared" si="4"/>
        <v>0.0002</v>
      </c>
      <c r="J29" s="19">
        <f t="shared" si="5"/>
        <v>292.35455419743954</v>
      </c>
      <c r="K29" s="19">
        <f t="shared" si="6"/>
        <v>1.1302658091604405</v>
      </c>
      <c r="L29" s="19">
        <f t="shared" si="7"/>
        <v>0.9351189456398254</v>
      </c>
      <c r="M29" s="19">
        <v>0.5</v>
      </c>
      <c r="N29" s="20" t="b">
        <f t="shared" si="8"/>
        <v>0</v>
      </c>
      <c r="O29" s="21">
        <f t="shared" si="9"/>
        <v>-1</v>
      </c>
    </row>
    <row r="31" spans="2:4" ht="14.25">
      <c r="B31" s="28">
        <f>80*1.2*2500</f>
        <v>240000</v>
      </c>
      <c r="D31" s="22">
        <f>117*2500</f>
        <v>292500</v>
      </c>
    </row>
    <row r="32" ht="14.25">
      <c r="C32" s="22">
        <f>B31/10000</f>
        <v>24</v>
      </c>
    </row>
  </sheetData>
  <mergeCells count="1">
    <mergeCell ref="A1:M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D1">
      <selection activeCell="I22" sqref="I22"/>
    </sheetView>
  </sheetViews>
  <sheetFormatPr defaultColWidth="9.00390625" defaultRowHeight="14.25"/>
  <cols>
    <col min="1" max="1" width="7.25390625" style="3" customWidth="1"/>
    <col min="2" max="2" width="6.00390625" style="3" customWidth="1"/>
    <col min="3" max="3" width="6.125" style="3" customWidth="1"/>
    <col min="4" max="6" width="9.00390625" style="2" customWidth="1"/>
    <col min="7" max="7" width="9.00390625" style="3" customWidth="1"/>
    <col min="8" max="11" width="9.00390625" style="2" customWidth="1"/>
    <col min="12" max="12" width="12.75390625" style="2" bestFit="1" customWidth="1"/>
    <col min="13" max="16384" width="9.00390625" style="2" customWidth="1"/>
  </cols>
  <sheetData>
    <row r="1" spans="1:13" ht="14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6" ht="15.75">
      <c r="A2" s="4" t="s">
        <v>2</v>
      </c>
      <c r="B2" s="4" t="s">
        <v>3</v>
      </c>
      <c r="C2" s="5" t="s">
        <v>14</v>
      </c>
      <c r="D2" s="6" t="s">
        <v>4</v>
      </c>
      <c r="E2" s="6" t="s">
        <v>5</v>
      </c>
      <c r="F2" s="6" t="s">
        <v>6</v>
      </c>
      <c r="G2" s="5" t="s">
        <v>15</v>
      </c>
      <c r="H2" s="6" t="s">
        <v>7</v>
      </c>
      <c r="I2" s="7" t="s">
        <v>16</v>
      </c>
      <c r="J2" s="6" t="s">
        <v>8</v>
      </c>
      <c r="K2" s="7" t="s">
        <v>11</v>
      </c>
      <c r="L2" s="7" t="s">
        <v>9</v>
      </c>
      <c r="M2" s="7" t="s">
        <v>10</v>
      </c>
      <c r="N2" s="8">
        <v>5000</v>
      </c>
      <c r="O2" s="9" t="s">
        <v>12</v>
      </c>
      <c r="P2" s="9" t="s">
        <v>13</v>
      </c>
    </row>
    <row r="3" spans="1:16" ht="14.25">
      <c r="A3" s="5">
        <v>22</v>
      </c>
      <c r="B3" s="5">
        <v>0.1</v>
      </c>
      <c r="C3" s="5">
        <v>2.5</v>
      </c>
      <c r="D3" s="7">
        <f>(A3+C3*B3)*B3</f>
        <v>2.225</v>
      </c>
      <c r="E3" s="7">
        <f>A3+2*B3*(1+C3^2)^0.5</f>
        <v>22.53851648071345</v>
      </c>
      <c r="F3" s="7">
        <f>D3/E3</f>
        <v>0.09871989586821148</v>
      </c>
      <c r="G3" s="5">
        <v>0.0225</v>
      </c>
      <c r="H3" s="7">
        <f>1/G3*F3^(1/6)</f>
        <v>30.21469838582874</v>
      </c>
      <c r="I3" s="5">
        <f>1/$N$2</f>
        <v>0.0002</v>
      </c>
      <c r="J3" s="7">
        <f>D3*H3*(F3*I3)^0.5</f>
        <v>0.298720908042603</v>
      </c>
      <c r="K3" s="7">
        <f>J3/D3</f>
        <v>0.13425658788431594</v>
      </c>
      <c r="L3" s="7">
        <f>0.75*J3^0.1</f>
        <v>0.6646420669678904</v>
      </c>
      <c r="M3" s="7">
        <v>0.5</v>
      </c>
      <c r="N3" s="8" t="b">
        <f>AND(K3&lt;L3,K3&gt;M3)</f>
        <v>0</v>
      </c>
      <c r="O3" s="9">
        <f>IF(K3&gt;L3,-1,0)</f>
        <v>0</v>
      </c>
      <c r="P3" s="9">
        <f>IF(K3&lt;M3,1,0)</f>
        <v>1</v>
      </c>
    </row>
    <row r="4" spans="1:16" ht="14.25">
      <c r="A4" s="5">
        <v>22</v>
      </c>
      <c r="B4" s="5">
        <v>0.2</v>
      </c>
      <c r="C4" s="5">
        <v>2.5</v>
      </c>
      <c r="D4" s="7">
        <f aca="true" t="shared" si="0" ref="D4:D30">(A4+C4*B4)*B4</f>
        <v>4.5</v>
      </c>
      <c r="E4" s="7">
        <f aca="true" t="shared" si="1" ref="E4:E30">A4+2*B4*(1+C4^2)^0.5</f>
        <v>23.0770329614269</v>
      </c>
      <c r="F4" s="7">
        <f aca="true" t="shared" si="2" ref="F4:F30">D4/E4</f>
        <v>0.19499907148036397</v>
      </c>
      <c r="G4" s="5">
        <v>0.0225</v>
      </c>
      <c r="H4" s="7">
        <f aca="true" t="shared" si="3" ref="H4:H30">1/G4*F4^(1/6)</f>
        <v>33.844614557274355</v>
      </c>
      <c r="I4" s="5">
        <f aca="true" t="shared" si="4" ref="I4:I30">1/$N$2</f>
        <v>0.0002</v>
      </c>
      <c r="J4" s="7">
        <f aca="true" t="shared" si="5" ref="J4:J30">D4*H4*(F4*I4)^0.5</f>
        <v>0.9511157113073516</v>
      </c>
      <c r="K4" s="7">
        <f aca="true" t="shared" si="6" ref="K4:K30">J4/D4</f>
        <v>0.21135904695718924</v>
      </c>
      <c r="L4" s="7">
        <f aca="true" t="shared" si="7" ref="L4:L30">0.53*J4^0.1</f>
        <v>0.5273503094330448</v>
      </c>
      <c r="M4" s="7">
        <v>0.5</v>
      </c>
      <c r="N4" s="8" t="b">
        <f aca="true" t="shared" si="8" ref="N4:N30">AND(K4&lt;L4,K4&gt;M4)</f>
        <v>0</v>
      </c>
      <c r="O4" s="9">
        <f aca="true" t="shared" si="9" ref="O4:O30">IF(K4&gt;L4,-1,0)</f>
        <v>0</v>
      </c>
      <c r="P4" s="9">
        <f aca="true" t="shared" si="10" ref="P4:P30">IF(K4&lt;M4,1,0)</f>
        <v>1</v>
      </c>
    </row>
    <row r="5" spans="1:16" ht="14.25">
      <c r="A5" s="5">
        <v>22</v>
      </c>
      <c r="B5" s="5">
        <v>0.3</v>
      </c>
      <c r="C5" s="5">
        <v>2.5</v>
      </c>
      <c r="D5" s="7">
        <f t="shared" si="0"/>
        <v>6.825</v>
      </c>
      <c r="E5" s="7">
        <f t="shared" si="1"/>
        <v>23.615549442140352</v>
      </c>
      <c r="F5" s="7">
        <f t="shared" si="2"/>
        <v>0.2890044975121878</v>
      </c>
      <c r="G5" s="5">
        <v>0.0225</v>
      </c>
      <c r="H5" s="7">
        <f t="shared" si="3"/>
        <v>36.13834409700056</v>
      </c>
      <c r="I5" s="5">
        <f t="shared" si="4"/>
        <v>0.0002</v>
      </c>
      <c r="J5" s="7">
        <f t="shared" si="5"/>
        <v>1.8751594504089053</v>
      </c>
      <c r="K5" s="7">
        <f t="shared" si="6"/>
        <v>0.27474863742255023</v>
      </c>
      <c r="L5" s="7">
        <f t="shared" si="7"/>
        <v>0.5643904934224021</v>
      </c>
      <c r="M5" s="7">
        <v>0.5</v>
      </c>
      <c r="N5" s="8" t="b">
        <f t="shared" si="8"/>
        <v>0</v>
      </c>
      <c r="O5" s="9">
        <f t="shared" si="9"/>
        <v>0</v>
      </c>
      <c r="P5" s="9">
        <f t="shared" si="10"/>
        <v>1</v>
      </c>
    </row>
    <row r="6" spans="1:16" ht="14.25">
      <c r="A6" s="5">
        <v>22</v>
      </c>
      <c r="B6" s="5">
        <v>0.4</v>
      </c>
      <c r="C6" s="5">
        <v>2.5</v>
      </c>
      <c r="D6" s="7">
        <f t="shared" si="0"/>
        <v>9.200000000000001</v>
      </c>
      <c r="E6" s="7">
        <f t="shared" si="1"/>
        <v>24.154065922853803</v>
      </c>
      <c r="F6" s="7">
        <f t="shared" si="2"/>
        <v>0.3808882541508366</v>
      </c>
      <c r="G6" s="5">
        <v>0.0225</v>
      </c>
      <c r="H6" s="7">
        <f t="shared" si="3"/>
        <v>37.83993763002736</v>
      </c>
      <c r="I6" s="5">
        <f t="shared" si="4"/>
        <v>0.0002</v>
      </c>
      <c r="J6" s="7">
        <f t="shared" si="5"/>
        <v>3.0384495313814925</v>
      </c>
      <c r="K6" s="7">
        <f t="shared" si="6"/>
        <v>0.3302662534110318</v>
      </c>
      <c r="L6" s="7">
        <f t="shared" si="7"/>
        <v>0.5922990994306263</v>
      </c>
      <c r="M6" s="7">
        <v>0.5</v>
      </c>
      <c r="N6" s="8" t="b">
        <f t="shared" si="8"/>
        <v>0</v>
      </c>
      <c r="O6" s="9">
        <f t="shared" si="9"/>
        <v>0</v>
      </c>
      <c r="P6" s="9">
        <f t="shared" si="10"/>
        <v>1</v>
      </c>
    </row>
    <row r="7" spans="1:16" ht="14.25">
      <c r="A7" s="5">
        <v>22</v>
      </c>
      <c r="B7" s="5">
        <v>0.5</v>
      </c>
      <c r="C7" s="5">
        <v>2.5</v>
      </c>
      <c r="D7" s="7">
        <f t="shared" si="0"/>
        <v>11.625</v>
      </c>
      <c r="E7" s="7">
        <f t="shared" si="1"/>
        <v>24.69258240356725</v>
      </c>
      <c r="F7" s="7">
        <f t="shared" si="2"/>
        <v>0.4707891548160057</v>
      </c>
      <c r="G7" s="5">
        <v>0.0225</v>
      </c>
      <c r="H7" s="7">
        <f t="shared" si="3"/>
        <v>39.2002247364707</v>
      </c>
      <c r="I7" s="5">
        <f t="shared" si="4"/>
        <v>0.0002</v>
      </c>
      <c r="J7" s="7">
        <f t="shared" si="5"/>
        <v>4.421908392265834</v>
      </c>
      <c r="K7" s="7">
        <f t="shared" si="6"/>
        <v>0.3803792165389965</v>
      </c>
      <c r="L7" s="7">
        <f t="shared" si="7"/>
        <v>0.6149458057134133</v>
      </c>
      <c r="M7" s="7">
        <v>0.5</v>
      </c>
      <c r="N7" s="8" t="b">
        <f t="shared" si="8"/>
        <v>0</v>
      </c>
      <c r="O7" s="9">
        <f t="shared" si="9"/>
        <v>0</v>
      </c>
      <c r="P7" s="9">
        <f t="shared" si="10"/>
        <v>1</v>
      </c>
    </row>
    <row r="8" spans="1:16" ht="14.25">
      <c r="A8" s="5">
        <v>22</v>
      </c>
      <c r="B8" s="5">
        <v>0.6</v>
      </c>
      <c r="C8" s="5">
        <v>2.5</v>
      </c>
      <c r="D8" s="7">
        <f>(A8+C8*B8)*B8</f>
        <v>14.1</v>
      </c>
      <c r="E8" s="7">
        <f t="shared" si="1"/>
        <v>25.2310988842807</v>
      </c>
      <c r="F8" s="7">
        <f t="shared" si="2"/>
        <v>0.5588341619470438</v>
      </c>
      <c r="G8" s="5">
        <v>0.0225</v>
      </c>
      <c r="H8" s="7">
        <f t="shared" si="3"/>
        <v>40.33647782959742</v>
      </c>
      <c r="I8" s="5">
        <f t="shared" si="4"/>
        <v>0.0002</v>
      </c>
      <c r="J8" s="7">
        <f t="shared" si="5"/>
        <v>6.012755677118781</v>
      </c>
      <c r="K8" s="7">
        <f t="shared" si="6"/>
        <v>0.4264365728453036</v>
      </c>
      <c r="L8" s="7">
        <f t="shared" si="7"/>
        <v>0.6341371921457296</v>
      </c>
      <c r="M8" s="7">
        <v>0.5</v>
      </c>
      <c r="N8" s="8" t="b">
        <f t="shared" si="8"/>
        <v>0</v>
      </c>
      <c r="O8" s="9">
        <f t="shared" si="9"/>
        <v>0</v>
      </c>
      <c r="P8" s="9">
        <f t="shared" si="10"/>
        <v>1</v>
      </c>
    </row>
    <row r="9" spans="1:16" ht="14.25">
      <c r="A9" s="5">
        <v>22</v>
      </c>
      <c r="B9" s="5">
        <v>0.7</v>
      </c>
      <c r="C9" s="5">
        <v>2.5</v>
      </c>
      <c r="D9" s="7">
        <f t="shared" si="0"/>
        <v>16.625</v>
      </c>
      <c r="E9" s="7">
        <f t="shared" si="1"/>
        <v>25.769615364994152</v>
      </c>
      <c r="F9" s="7">
        <f t="shared" si="2"/>
        <v>0.6451396252729352</v>
      </c>
      <c r="G9" s="5">
        <v>0.0225</v>
      </c>
      <c r="H9" s="7">
        <f t="shared" si="3"/>
        <v>41.3136058171035</v>
      </c>
      <c r="I9" s="5">
        <f t="shared" si="4"/>
        <v>0.0002</v>
      </c>
      <c r="J9" s="7">
        <f t="shared" si="5"/>
        <v>7.801832321008227</v>
      </c>
      <c r="K9" s="7">
        <f t="shared" si="6"/>
        <v>0.4692831471283144</v>
      </c>
      <c r="L9" s="7">
        <f t="shared" si="7"/>
        <v>0.6508719128869302</v>
      </c>
      <c r="M9" s="7">
        <v>0.5</v>
      </c>
      <c r="N9" s="8" t="b">
        <f t="shared" si="8"/>
        <v>0</v>
      </c>
      <c r="O9" s="9">
        <f t="shared" si="9"/>
        <v>0</v>
      </c>
      <c r="P9" s="9">
        <f t="shared" si="10"/>
        <v>1</v>
      </c>
    </row>
    <row r="10" spans="1:16" ht="14.25">
      <c r="A10" s="5">
        <v>22</v>
      </c>
      <c r="B10" s="5">
        <v>0.8</v>
      </c>
      <c r="C10" s="5">
        <v>2.5</v>
      </c>
      <c r="D10" s="7">
        <f t="shared" si="0"/>
        <v>19.200000000000003</v>
      </c>
      <c r="E10" s="7">
        <f t="shared" si="1"/>
        <v>26.308131845707603</v>
      </c>
      <c r="F10" s="7">
        <f t="shared" si="2"/>
        <v>0.7298123680010615</v>
      </c>
      <c r="G10" s="5">
        <v>0.0225</v>
      </c>
      <c r="H10" s="7">
        <f t="shared" si="3"/>
        <v>42.1715294216488</v>
      </c>
      <c r="I10" s="5">
        <f t="shared" si="4"/>
        <v>0.0002</v>
      </c>
      <c r="J10" s="7">
        <f t="shared" si="5"/>
        <v>9.78230473659204</v>
      </c>
      <c r="K10" s="7">
        <f t="shared" si="6"/>
        <v>0.5094950383641687</v>
      </c>
      <c r="L10" s="7">
        <f t="shared" si="7"/>
        <v>0.6657635103977793</v>
      </c>
      <c r="M10" s="7">
        <v>0.5</v>
      </c>
      <c r="N10" s="8" t="b">
        <f t="shared" si="8"/>
        <v>1</v>
      </c>
      <c r="O10" s="9">
        <f t="shared" si="9"/>
        <v>0</v>
      </c>
      <c r="P10" s="9">
        <f t="shared" si="10"/>
        <v>0</v>
      </c>
    </row>
    <row r="11" spans="1:16" ht="14.25">
      <c r="A11" s="5">
        <v>22</v>
      </c>
      <c r="B11" s="5">
        <v>0.9</v>
      </c>
      <c r="C11" s="5">
        <v>2.5</v>
      </c>
      <c r="D11" s="7">
        <f t="shared" si="0"/>
        <v>21.825</v>
      </c>
      <c r="E11" s="7">
        <f t="shared" si="1"/>
        <v>26.846648326421054</v>
      </c>
      <c r="F11" s="7">
        <f t="shared" si="2"/>
        <v>0.8129506422789092</v>
      </c>
      <c r="G11" s="5">
        <v>0.0225</v>
      </c>
      <c r="H11" s="7">
        <f t="shared" si="3"/>
        <v>42.936652113356935</v>
      </c>
      <c r="I11" s="5">
        <f t="shared" si="4"/>
        <v>0.0002</v>
      </c>
      <c r="J11" s="7">
        <f t="shared" si="5"/>
        <v>11.948943780096831</v>
      </c>
      <c r="K11" s="7">
        <f t="shared" si="6"/>
        <v>0.5474888329941274</v>
      </c>
      <c r="L11" s="7">
        <f t="shared" si="7"/>
        <v>0.6792174287237366</v>
      </c>
      <c r="M11" s="7">
        <v>0.5</v>
      </c>
      <c r="N11" s="8" t="b">
        <f t="shared" si="8"/>
        <v>1</v>
      </c>
      <c r="O11" s="9">
        <f t="shared" si="9"/>
        <v>0</v>
      </c>
      <c r="P11" s="9">
        <f t="shared" si="10"/>
        <v>0</v>
      </c>
    </row>
    <row r="12" spans="1:16" ht="14.25">
      <c r="A12" s="5">
        <v>22</v>
      </c>
      <c r="B12" s="5">
        <v>1</v>
      </c>
      <c r="C12" s="5">
        <v>2.5</v>
      </c>
      <c r="D12" s="7">
        <f t="shared" si="0"/>
        <v>24.5</v>
      </c>
      <c r="E12" s="7">
        <f t="shared" si="1"/>
        <v>27.385164807134505</v>
      </c>
      <c r="F12" s="7">
        <f t="shared" si="2"/>
        <v>0.8946449719235267</v>
      </c>
      <c r="G12" s="5">
        <v>0.0225</v>
      </c>
      <c r="H12" s="7">
        <f t="shared" si="3"/>
        <v>43.62739374524271</v>
      </c>
      <c r="I12" s="5">
        <f t="shared" si="4"/>
        <v>0.0002</v>
      </c>
      <c r="J12" s="7">
        <f t="shared" si="5"/>
        <v>14.297684661888752</v>
      </c>
      <c r="K12" s="7">
        <f t="shared" si="6"/>
        <v>0.5835789657913777</v>
      </c>
      <c r="L12" s="7">
        <f t="shared" si="7"/>
        <v>0.6915163311280484</v>
      </c>
      <c r="M12" s="7">
        <v>0.5</v>
      </c>
      <c r="N12" s="8" t="b">
        <f t="shared" si="8"/>
        <v>1</v>
      </c>
      <c r="O12" s="9">
        <f t="shared" si="9"/>
        <v>0</v>
      </c>
      <c r="P12" s="9">
        <f t="shared" si="10"/>
        <v>0</v>
      </c>
    </row>
    <row r="13" spans="1:16" ht="14.25">
      <c r="A13" s="5">
        <v>22</v>
      </c>
      <c r="B13" s="5">
        <v>1.1</v>
      </c>
      <c r="C13" s="5">
        <v>2.5</v>
      </c>
      <c r="D13" s="7">
        <f t="shared" si="0"/>
        <v>27.225</v>
      </c>
      <c r="E13" s="7">
        <f t="shared" si="1"/>
        <v>27.923681287847955</v>
      </c>
      <c r="F13" s="7">
        <f t="shared" si="2"/>
        <v>0.9749788976372534</v>
      </c>
      <c r="G13" s="5">
        <v>0.0225</v>
      </c>
      <c r="H13" s="7">
        <f t="shared" si="3"/>
        <v>44.25714059559083</v>
      </c>
      <c r="I13" s="5">
        <f t="shared" si="4"/>
        <v>0.0002</v>
      </c>
      <c r="J13" s="7">
        <f t="shared" si="5"/>
        <v>16.825339861257564</v>
      </c>
      <c r="K13" s="7">
        <f t="shared" si="6"/>
        <v>0.6180106468781474</v>
      </c>
      <c r="L13" s="7">
        <f t="shared" si="7"/>
        <v>0.7028655445984675</v>
      </c>
      <c r="M13" s="7">
        <v>0.5</v>
      </c>
      <c r="N13" s="8" t="b">
        <f t="shared" si="8"/>
        <v>1</v>
      </c>
      <c r="O13" s="9">
        <f t="shared" si="9"/>
        <v>0</v>
      </c>
      <c r="P13" s="9">
        <f t="shared" si="10"/>
        <v>0</v>
      </c>
    </row>
    <row r="14" spans="1:16" ht="14.25">
      <c r="A14" s="5">
        <v>22</v>
      </c>
      <c r="B14" s="5">
        <v>1.2</v>
      </c>
      <c r="C14" s="5">
        <v>2.5</v>
      </c>
      <c r="D14" s="7">
        <f t="shared" si="0"/>
        <v>30</v>
      </c>
      <c r="E14" s="7">
        <f t="shared" si="1"/>
        <v>28.462197768561403</v>
      </c>
      <c r="F14" s="7">
        <f t="shared" si="2"/>
        <v>1.0540296376247238</v>
      </c>
      <c r="G14" s="5">
        <v>0.0225</v>
      </c>
      <c r="H14" s="7">
        <f t="shared" si="3"/>
        <v>44.83594065652842</v>
      </c>
      <c r="I14" s="5">
        <f t="shared" si="4"/>
        <v>0.0002</v>
      </c>
      <c r="J14" s="7">
        <f t="shared" si="5"/>
        <v>19.529402198039254</v>
      </c>
      <c r="K14" s="7">
        <f t="shared" si="6"/>
        <v>0.6509800732679751</v>
      </c>
      <c r="L14" s="7">
        <f t="shared" si="7"/>
        <v>0.7134191529935413</v>
      </c>
      <c r="M14" s="7">
        <v>0.5</v>
      </c>
      <c r="N14" s="8" t="b">
        <f t="shared" si="8"/>
        <v>1</v>
      </c>
      <c r="O14" s="9">
        <f t="shared" si="9"/>
        <v>0</v>
      </c>
      <c r="P14" s="9">
        <f t="shared" si="10"/>
        <v>0</v>
      </c>
    </row>
    <row r="15" spans="1:16" ht="14.25">
      <c r="A15" s="5">
        <v>22</v>
      </c>
      <c r="B15" s="5">
        <v>1.3</v>
      </c>
      <c r="C15" s="5">
        <v>2.5</v>
      </c>
      <c r="D15" s="7">
        <f t="shared" si="0"/>
        <v>32.825</v>
      </c>
      <c r="E15" s="7">
        <f t="shared" si="1"/>
        <v>29.000714249274857</v>
      </c>
      <c r="F15" s="7">
        <f t="shared" si="2"/>
        <v>1.131868674607584</v>
      </c>
      <c r="G15" s="5">
        <v>0.0225</v>
      </c>
      <c r="H15" s="7">
        <f t="shared" si="3"/>
        <v>45.371536691255116</v>
      </c>
      <c r="I15" s="5">
        <f t="shared" si="4"/>
        <v>0.0002</v>
      </c>
      <c r="J15" s="7">
        <f t="shared" si="5"/>
        <v>22.407904327939413</v>
      </c>
      <c r="K15" s="7">
        <f t="shared" si="6"/>
        <v>0.6826475042784284</v>
      </c>
      <c r="L15" s="7">
        <f t="shared" si="7"/>
        <v>0.7232958840953907</v>
      </c>
      <c r="M15" s="7">
        <v>0.5</v>
      </c>
      <c r="N15" s="8" t="b">
        <f t="shared" si="8"/>
        <v>1</v>
      </c>
      <c r="O15" s="9">
        <f t="shared" si="9"/>
        <v>0</v>
      </c>
      <c r="P15" s="9">
        <f t="shared" si="10"/>
        <v>0</v>
      </c>
    </row>
    <row r="16" spans="1:16" ht="14.25">
      <c r="A16" s="5">
        <v>22</v>
      </c>
      <c r="B16" s="5">
        <v>1.4</v>
      </c>
      <c r="C16" s="5">
        <v>2.5</v>
      </c>
      <c r="D16" s="7">
        <f t="shared" si="0"/>
        <v>35.699999999999996</v>
      </c>
      <c r="E16" s="7">
        <f t="shared" si="1"/>
        <v>29.539230729988304</v>
      </c>
      <c r="F16" s="7">
        <f t="shared" si="2"/>
        <v>1.2085622786295942</v>
      </c>
      <c r="G16" s="5">
        <v>0.0225</v>
      </c>
      <c r="H16" s="7">
        <f t="shared" si="3"/>
        <v>45.87002615077268</v>
      </c>
      <c r="I16" s="5">
        <f t="shared" si="4"/>
        <v>0.0002</v>
      </c>
      <c r="J16" s="7">
        <f t="shared" si="5"/>
        <v>25.4593152750725</v>
      </c>
      <c r="K16" s="7">
        <f t="shared" si="6"/>
        <v>0.7131460861364847</v>
      </c>
      <c r="L16" s="7">
        <f t="shared" si="7"/>
        <v>0.7325892499531621</v>
      </c>
      <c r="M16" s="7">
        <v>0.5</v>
      </c>
      <c r="N16" s="8" t="b">
        <f t="shared" si="8"/>
        <v>1</v>
      </c>
      <c r="O16" s="9">
        <f t="shared" si="9"/>
        <v>0</v>
      </c>
      <c r="P16" s="9">
        <f t="shared" si="10"/>
        <v>0</v>
      </c>
    </row>
    <row r="17" spans="1:16" ht="14.25">
      <c r="A17" s="5">
        <v>22</v>
      </c>
      <c r="B17" s="5">
        <v>1.5</v>
      </c>
      <c r="C17" s="5">
        <v>2.5</v>
      </c>
      <c r="D17" s="7">
        <f t="shared" si="0"/>
        <v>38.625</v>
      </c>
      <c r="E17" s="7">
        <f t="shared" si="1"/>
        <v>30.077747210701755</v>
      </c>
      <c r="F17" s="7">
        <f t="shared" si="2"/>
        <v>1.28417197369945</v>
      </c>
      <c r="G17" s="5">
        <v>0.0225</v>
      </c>
      <c r="H17" s="7">
        <f t="shared" si="3"/>
        <v>46.336299410709586</v>
      </c>
      <c r="I17" s="5">
        <f t="shared" si="4"/>
        <v>0.0002</v>
      </c>
      <c r="J17" s="7">
        <f t="shared" si="5"/>
        <v>28.68246223641101</v>
      </c>
      <c r="K17" s="7">
        <f t="shared" si="6"/>
        <v>0.7425880190656572</v>
      </c>
      <c r="L17" s="7">
        <f t="shared" si="7"/>
        <v>0.7413742755254241</v>
      </c>
      <c r="M17" s="7">
        <v>0.5</v>
      </c>
      <c r="N17" s="8" t="b">
        <f t="shared" si="8"/>
        <v>0</v>
      </c>
      <c r="O17" s="9">
        <f t="shared" si="9"/>
        <v>-1</v>
      </c>
      <c r="P17" s="9">
        <f t="shared" si="10"/>
        <v>0</v>
      </c>
    </row>
    <row r="18" spans="1:16" ht="14.25">
      <c r="A18" s="5">
        <v>22</v>
      </c>
      <c r="B18" s="5">
        <v>1.6</v>
      </c>
      <c r="C18" s="5">
        <v>2.5</v>
      </c>
      <c r="D18" s="7">
        <f t="shared" si="0"/>
        <v>41.6</v>
      </c>
      <c r="E18" s="7">
        <f t="shared" si="1"/>
        <v>30.616263691415206</v>
      </c>
      <c r="F18" s="7">
        <f t="shared" si="2"/>
        <v>1.3587549551862734</v>
      </c>
      <c r="G18" s="5">
        <v>0.0225</v>
      </c>
      <c r="H18" s="7">
        <f t="shared" si="3"/>
        <v>46.7743404146865</v>
      </c>
      <c r="I18" s="5">
        <f t="shared" si="4"/>
        <v>0.0002</v>
      </c>
      <c r="J18" s="7">
        <f t="shared" si="5"/>
        <v>32.07647019263506</v>
      </c>
      <c r="K18" s="7">
        <f t="shared" si="6"/>
        <v>0.7710689950152657</v>
      </c>
      <c r="L18" s="7">
        <f t="shared" si="7"/>
        <v>0.7497121111950188</v>
      </c>
      <c r="M18" s="7">
        <v>0.5</v>
      </c>
      <c r="N18" s="8" t="b">
        <f t="shared" si="8"/>
        <v>0</v>
      </c>
      <c r="O18" s="9">
        <f t="shared" si="9"/>
        <v>-1</v>
      </c>
      <c r="P18" s="9">
        <f t="shared" si="10"/>
        <v>0</v>
      </c>
    </row>
    <row r="19" spans="1:16" ht="14.25">
      <c r="A19" s="5">
        <v>22</v>
      </c>
      <c r="B19" s="5">
        <v>1.7</v>
      </c>
      <c r="C19" s="5">
        <v>2.5</v>
      </c>
      <c r="D19" s="7">
        <f t="shared" si="0"/>
        <v>44.625</v>
      </c>
      <c r="E19" s="7">
        <f t="shared" si="1"/>
        <v>31.154780172128657</v>
      </c>
      <c r="F19" s="7">
        <f t="shared" si="2"/>
        <v>1.4323644639265316</v>
      </c>
      <c r="G19" s="5">
        <v>0.0225</v>
      </c>
      <c r="H19" s="7">
        <f t="shared" si="3"/>
        <v>47.18743870855446</v>
      </c>
      <c r="I19" s="5">
        <f t="shared" si="4"/>
        <v>0.0002</v>
      </c>
      <c r="J19" s="7">
        <f t="shared" si="5"/>
        <v>35.64071440886247</v>
      </c>
      <c r="K19" s="7">
        <f t="shared" si="6"/>
        <v>0.7986714713470582</v>
      </c>
      <c r="L19" s="7">
        <f t="shared" si="7"/>
        <v>0.7576532834488389</v>
      </c>
      <c r="M19" s="7">
        <v>0.5</v>
      </c>
      <c r="N19" s="8" t="b">
        <f t="shared" si="8"/>
        <v>0</v>
      </c>
      <c r="O19" s="9">
        <f t="shared" si="9"/>
        <v>-1</v>
      </c>
      <c r="P19" s="9">
        <f t="shared" si="10"/>
        <v>0</v>
      </c>
    </row>
    <row r="20" spans="1:16" ht="14.25">
      <c r="A20" s="5">
        <v>22</v>
      </c>
      <c r="B20" s="5">
        <v>1.8</v>
      </c>
      <c r="C20" s="5">
        <v>2.5</v>
      </c>
      <c r="D20" s="7">
        <f t="shared" si="0"/>
        <v>47.7</v>
      </c>
      <c r="E20" s="7">
        <f t="shared" si="1"/>
        <v>31.693296652842108</v>
      </c>
      <c r="F20" s="7">
        <f t="shared" si="2"/>
        <v>1.505050122191138</v>
      </c>
      <c r="G20" s="5">
        <v>0.0225</v>
      </c>
      <c r="H20" s="7">
        <f t="shared" si="3"/>
        <v>47.57834258598719</v>
      </c>
      <c r="I20" s="5">
        <f t="shared" si="4"/>
        <v>0.0002</v>
      </c>
      <c r="J20" s="7">
        <f t="shared" si="5"/>
        <v>39.374782483807806</v>
      </c>
      <c r="K20" s="7">
        <f t="shared" si="6"/>
        <v>0.8254671380253208</v>
      </c>
      <c r="L20" s="7">
        <f t="shared" si="7"/>
        <v>0.7652400411101979</v>
      </c>
      <c r="M20" s="7">
        <v>0.5</v>
      </c>
      <c r="N20" s="8" t="b">
        <f t="shared" si="8"/>
        <v>0</v>
      </c>
      <c r="O20" s="9">
        <f t="shared" si="9"/>
        <v>-1</v>
      </c>
      <c r="P20" s="9">
        <f t="shared" si="10"/>
        <v>0</v>
      </c>
    </row>
    <row r="21" spans="1:16" ht="14.25">
      <c r="A21" s="5">
        <v>22</v>
      </c>
      <c r="B21" s="5">
        <v>1.9</v>
      </c>
      <c r="C21" s="5">
        <v>2.5</v>
      </c>
      <c r="D21" s="7">
        <f t="shared" si="0"/>
        <v>50.824999999999996</v>
      </c>
      <c r="E21" s="7">
        <f t="shared" si="1"/>
        <v>32.231813133555555</v>
      </c>
      <c r="F21" s="7">
        <f t="shared" si="2"/>
        <v>1.5768582359733168</v>
      </c>
      <c r="G21" s="5">
        <v>0.0225</v>
      </c>
      <c r="H21" s="7">
        <f t="shared" si="3"/>
        <v>47.94937201766896</v>
      </c>
      <c r="I21" s="5">
        <f t="shared" si="4"/>
        <v>0.0002</v>
      </c>
      <c r="J21" s="7">
        <f t="shared" si="5"/>
        <v>43.278443614152785</v>
      </c>
      <c r="K21" s="7">
        <f t="shared" si="6"/>
        <v>0.8515188118869216</v>
      </c>
      <c r="L21" s="7">
        <f t="shared" si="7"/>
        <v>0.7725080843149251</v>
      </c>
      <c r="M21" s="7">
        <v>0.5</v>
      </c>
      <c r="N21" s="8" t="b">
        <f t="shared" si="8"/>
        <v>0</v>
      </c>
      <c r="O21" s="9">
        <f t="shared" si="9"/>
        <v>-1</v>
      </c>
      <c r="P21" s="9">
        <f t="shared" si="10"/>
        <v>0</v>
      </c>
    </row>
    <row r="22" spans="1:16" ht="14.25">
      <c r="A22" s="5">
        <v>22</v>
      </c>
      <c r="B22" s="5">
        <v>2</v>
      </c>
      <c r="C22" s="5">
        <v>2.5</v>
      </c>
      <c r="D22" s="7">
        <f t="shared" si="0"/>
        <v>54</v>
      </c>
      <c r="E22" s="7">
        <f t="shared" si="1"/>
        <v>32.77032961426901</v>
      </c>
      <c r="F22" s="7">
        <f t="shared" si="2"/>
        <v>1.6478320674713955</v>
      </c>
      <c r="G22" s="5">
        <v>0.0225</v>
      </c>
      <c r="H22" s="7">
        <f t="shared" si="3"/>
        <v>48.30250345523102</v>
      </c>
      <c r="I22" s="5">
        <f t="shared" si="4"/>
        <v>0.0002</v>
      </c>
      <c r="J22" s="7">
        <f t="shared" si="5"/>
        <v>47.35162340624604</v>
      </c>
      <c r="K22" s="7">
        <f t="shared" si="6"/>
        <v>0.8768819149304823</v>
      </c>
      <c r="L22" s="7">
        <f t="shared" si="7"/>
        <v>0.7794878620923646</v>
      </c>
      <c r="M22" s="7">
        <v>0.5</v>
      </c>
      <c r="N22" s="8" t="b">
        <f t="shared" si="8"/>
        <v>0</v>
      </c>
      <c r="O22" s="9">
        <f t="shared" si="9"/>
        <v>-1</v>
      </c>
      <c r="P22" s="9">
        <f t="shared" si="10"/>
        <v>0</v>
      </c>
    </row>
    <row r="23" spans="1:16" ht="14.25">
      <c r="A23" s="5">
        <v>22</v>
      </c>
      <c r="B23" s="5">
        <v>2.1</v>
      </c>
      <c r="C23" s="5">
        <v>2.5</v>
      </c>
      <c r="D23" s="7">
        <f t="shared" si="0"/>
        <v>57.225</v>
      </c>
      <c r="E23" s="7">
        <f t="shared" si="1"/>
        <v>33.30884609498246</v>
      </c>
      <c r="F23" s="7">
        <f t="shared" si="2"/>
        <v>1.7180120811396167</v>
      </c>
      <c r="G23" s="5">
        <v>0.0225</v>
      </c>
      <c r="H23" s="7">
        <f t="shared" si="3"/>
        <v>48.639434549632554</v>
      </c>
      <c r="I23" s="5">
        <f t="shared" si="4"/>
        <v>0.0002</v>
      </c>
      <c r="J23" s="7">
        <f t="shared" si="5"/>
        <v>51.59438301810601</v>
      </c>
      <c r="K23" s="7">
        <f t="shared" si="6"/>
        <v>0.9016056447025952</v>
      </c>
      <c r="L23" s="7">
        <f t="shared" si="7"/>
        <v>0.7862055620629669</v>
      </c>
      <c r="M23" s="7">
        <v>0.5</v>
      </c>
      <c r="N23" s="8" t="b">
        <f t="shared" si="8"/>
        <v>0</v>
      </c>
      <c r="O23" s="9">
        <f t="shared" si="9"/>
        <v>-1</v>
      </c>
      <c r="P23" s="9">
        <f t="shared" si="10"/>
        <v>0</v>
      </c>
    </row>
    <row r="24" spans="1:16" ht="14.25">
      <c r="A24" s="5">
        <v>22</v>
      </c>
      <c r="B24" s="5">
        <v>2.2</v>
      </c>
      <c r="C24" s="5">
        <v>2.5</v>
      </c>
      <c r="D24" s="7">
        <f t="shared" si="0"/>
        <v>60.50000000000001</v>
      </c>
      <c r="E24" s="7">
        <f t="shared" si="1"/>
        <v>33.84736257569591</v>
      </c>
      <c r="F24" s="7">
        <f t="shared" si="2"/>
        <v>1.7874361662507203</v>
      </c>
      <c r="G24" s="5">
        <v>0.0225</v>
      </c>
      <c r="H24" s="7">
        <f t="shared" si="3"/>
        <v>48.961634256310106</v>
      </c>
      <c r="I24" s="5">
        <f t="shared" si="4"/>
        <v>0.0002</v>
      </c>
      <c r="J24" s="7">
        <f t="shared" si="5"/>
        <v>56.00690172742858</v>
      </c>
      <c r="K24" s="7">
        <f t="shared" si="6"/>
        <v>0.925733912850059</v>
      </c>
      <c r="L24" s="7">
        <f t="shared" si="7"/>
        <v>0.7926838762737559</v>
      </c>
      <c r="M24" s="7">
        <v>0.5</v>
      </c>
      <c r="N24" s="8" t="b">
        <f t="shared" si="8"/>
        <v>0</v>
      </c>
      <c r="O24" s="9">
        <f t="shared" si="9"/>
        <v>-1</v>
      </c>
      <c r="P24" s="9">
        <f t="shared" si="10"/>
        <v>0</v>
      </c>
    </row>
    <row r="25" spans="1:16" ht="14.25">
      <c r="A25" s="5">
        <v>22</v>
      </c>
      <c r="B25" s="5">
        <v>2.3</v>
      </c>
      <c r="C25" s="5">
        <v>2.5</v>
      </c>
      <c r="D25" s="7">
        <f t="shared" si="0"/>
        <v>63.824999999999996</v>
      </c>
      <c r="E25" s="7">
        <f t="shared" si="1"/>
        <v>34.38587905640936</v>
      </c>
      <c r="F25" s="7">
        <f t="shared" si="2"/>
        <v>1.8561398385452452</v>
      </c>
      <c r="G25" s="5">
        <v>0.0225</v>
      </c>
      <c r="H25" s="7">
        <f t="shared" si="3"/>
        <v>49.27038213028087</v>
      </c>
      <c r="I25" s="5">
        <f t="shared" si="4"/>
        <v>0.0002</v>
      </c>
      <c r="J25" s="7">
        <f t="shared" si="5"/>
        <v>60.58946224274882</v>
      </c>
      <c r="K25" s="7">
        <f t="shared" si="6"/>
        <v>0.9493061064277137</v>
      </c>
      <c r="L25" s="7">
        <f t="shared" si="7"/>
        <v>0.7989426015318404</v>
      </c>
      <c r="M25" s="7">
        <v>0.5</v>
      </c>
      <c r="N25" s="8" t="b">
        <f t="shared" si="8"/>
        <v>0</v>
      </c>
      <c r="O25" s="9">
        <f t="shared" si="9"/>
        <v>-1</v>
      </c>
      <c r="P25" s="9">
        <f t="shared" si="10"/>
        <v>0</v>
      </c>
    </row>
    <row r="26" spans="1:16" ht="14.25">
      <c r="A26" s="5">
        <v>22</v>
      </c>
      <c r="B26" s="5">
        <v>2.4</v>
      </c>
      <c r="C26" s="5">
        <v>2.5</v>
      </c>
      <c r="D26" s="7">
        <f t="shared" si="0"/>
        <v>67.2</v>
      </c>
      <c r="E26" s="7">
        <f t="shared" si="1"/>
        <v>34.924395537122805</v>
      </c>
      <c r="F26" s="7">
        <f t="shared" si="2"/>
        <v>1.9241564232248463</v>
      </c>
      <c r="G26" s="5">
        <v>0.0225</v>
      </c>
      <c r="H26" s="7">
        <f t="shared" si="3"/>
        <v>49.566799504137975</v>
      </c>
      <c r="I26" s="5">
        <f t="shared" si="4"/>
        <v>0.0002</v>
      </c>
      <c r="J26" s="7">
        <f t="shared" si="5"/>
        <v>65.34243823463859</v>
      </c>
      <c r="K26" s="7">
        <f t="shared" si="6"/>
        <v>0.972357711824979</v>
      </c>
      <c r="L26" s="7">
        <f t="shared" si="7"/>
        <v>0.80499911553595</v>
      </c>
      <c r="M26" s="7">
        <v>0.5</v>
      </c>
      <c r="N26" s="8" t="b">
        <f t="shared" si="8"/>
        <v>0</v>
      </c>
      <c r="O26" s="9">
        <f t="shared" si="9"/>
        <v>-1</v>
      </c>
      <c r="P26" s="9">
        <f t="shared" si="10"/>
        <v>0</v>
      </c>
    </row>
    <row r="27" spans="1:16" ht="14.25">
      <c r="A27" s="5">
        <v>22</v>
      </c>
      <c r="B27" s="5">
        <v>2.5</v>
      </c>
      <c r="C27" s="5">
        <v>2.5</v>
      </c>
      <c r="D27" s="7">
        <f t="shared" si="0"/>
        <v>70.625</v>
      </c>
      <c r="E27" s="7">
        <f t="shared" si="1"/>
        <v>35.46291201783626</v>
      </c>
      <c r="F27" s="7">
        <f t="shared" si="2"/>
        <v>1.991517221272714</v>
      </c>
      <c r="G27" s="5">
        <v>0.0225</v>
      </c>
      <c r="H27" s="7">
        <f t="shared" si="3"/>
        <v>49.851874488074394</v>
      </c>
      <c r="I27" s="5">
        <f t="shared" si="4"/>
        <v>0.0002</v>
      </c>
      <c r="J27" s="7">
        <f t="shared" si="5"/>
        <v>70.26628368096083</v>
      </c>
      <c r="K27" s="7">
        <f t="shared" si="6"/>
        <v>0.9949208308808613</v>
      </c>
      <c r="L27" s="7">
        <f t="shared" si="7"/>
        <v>0.8108687585288349</v>
      </c>
      <c r="M27" s="7">
        <v>0.5</v>
      </c>
      <c r="N27" s="8" t="b">
        <f t="shared" si="8"/>
        <v>0</v>
      </c>
      <c r="O27" s="9">
        <f t="shared" si="9"/>
        <v>-1</v>
      </c>
      <c r="P27" s="9">
        <f t="shared" si="10"/>
        <v>0</v>
      </c>
    </row>
    <row r="28" spans="1:16" ht="14.25">
      <c r="A28" s="5">
        <v>22</v>
      </c>
      <c r="B28" s="5">
        <v>2.6</v>
      </c>
      <c r="C28" s="5">
        <v>2.5</v>
      </c>
      <c r="D28" s="7">
        <f t="shared" si="0"/>
        <v>74.10000000000001</v>
      </c>
      <c r="E28" s="7">
        <f t="shared" si="1"/>
        <v>36.001428498549714</v>
      </c>
      <c r="F28" s="7">
        <f t="shared" si="2"/>
        <v>2.058251660846876</v>
      </c>
      <c r="G28" s="5">
        <v>0.0225</v>
      </c>
      <c r="H28" s="7">
        <f t="shared" si="3"/>
        <v>50.12648220971056</v>
      </c>
      <c r="I28" s="5">
        <f t="shared" si="4"/>
        <v>0.0002</v>
      </c>
      <c r="J28" s="7">
        <f t="shared" si="5"/>
        <v>75.3615237074011</v>
      </c>
      <c r="K28" s="7">
        <f t="shared" si="6"/>
        <v>1.0170246114359123</v>
      </c>
      <c r="L28" s="7">
        <f t="shared" si="7"/>
        <v>0.8165651421901227</v>
      </c>
      <c r="M28" s="7">
        <v>0.5</v>
      </c>
      <c r="N28" s="8" t="b">
        <f t="shared" si="8"/>
        <v>0</v>
      </c>
      <c r="O28" s="9">
        <f t="shared" si="9"/>
        <v>-1</v>
      </c>
      <c r="P28" s="9">
        <f t="shared" si="10"/>
        <v>0</v>
      </c>
    </row>
    <row r="29" spans="1:16" ht="14.25">
      <c r="A29" s="5">
        <v>22</v>
      </c>
      <c r="B29" s="5">
        <v>2.7</v>
      </c>
      <c r="C29" s="5">
        <v>2.5</v>
      </c>
      <c r="D29" s="7">
        <f t="shared" si="0"/>
        <v>77.625</v>
      </c>
      <c r="E29" s="7">
        <f t="shared" si="1"/>
        <v>36.53994497926316</v>
      </c>
      <c r="F29" s="7">
        <f t="shared" si="2"/>
        <v>2.124387435286317</v>
      </c>
      <c r="G29" s="5">
        <v>0.0225</v>
      </c>
      <c r="H29" s="7">
        <f t="shared" si="3"/>
        <v>50.391401344790445</v>
      </c>
      <c r="I29" s="5">
        <f t="shared" si="4"/>
        <v>0.0002</v>
      </c>
      <c r="J29" s="7">
        <f t="shared" si="5"/>
        <v>80.6287466702918</v>
      </c>
      <c r="K29" s="7">
        <f t="shared" si="6"/>
        <v>1.0386956092791215</v>
      </c>
      <c r="L29" s="7">
        <f t="shared" si="7"/>
        <v>0.8221004018628202</v>
      </c>
      <c r="M29" s="7">
        <v>0.5</v>
      </c>
      <c r="N29" s="8" t="b">
        <f t="shared" si="8"/>
        <v>0</v>
      </c>
      <c r="O29" s="9">
        <f t="shared" si="9"/>
        <v>-1</v>
      </c>
      <c r="P29" s="9">
        <f t="shared" si="10"/>
        <v>0</v>
      </c>
    </row>
    <row r="30" spans="1:16" ht="14.25">
      <c r="A30" s="5">
        <v>22</v>
      </c>
      <c r="B30" s="5">
        <v>2.8</v>
      </c>
      <c r="C30" s="5">
        <v>2.5</v>
      </c>
      <c r="D30" s="7">
        <f t="shared" si="0"/>
        <v>81.19999999999999</v>
      </c>
      <c r="E30" s="7">
        <f t="shared" si="1"/>
        <v>37.07846145997661</v>
      </c>
      <c r="F30" s="7">
        <f t="shared" si="2"/>
        <v>2.189950629090941</v>
      </c>
      <c r="G30" s="5">
        <v>0.0225</v>
      </c>
      <c r="H30" s="7">
        <f t="shared" si="3"/>
        <v>50.6473277278946</v>
      </c>
      <c r="I30" s="5">
        <f t="shared" si="4"/>
        <v>0.0002</v>
      </c>
      <c r="J30" s="7">
        <f t="shared" si="5"/>
        <v>86.06859727900927</v>
      </c>
      <c r="K30" s="7">
        <f t="shared" si="6"/>
        <v>1.0599580945690799</v>
      </c>
      <c r="L30" s="7">
        <f t="shared" si="7"/>
        <v>0.8274854041900587</v>
      </c>
      <c r="M30" s="7">
        <v>0.5</v>
      </c>
      <c r="N30" s="8" t="b">
        <f t="shared" si="8"/>
        <v>0</v>
      </c>
      <c r="O30" s="9">
        <f t="shared" si="9"/>
        <v>-1</v>
      </c>
      <c r="P30" s="9">
        <f t="shared" si="10"/>
        <v>0</v>
      </c>
    </row>
  </sheetData>
  <mergeCells count="1">
    <mergeCell ref="A1:M1"/>
  </mergeCells>
  <printOptions/>
  <pageMargins left="0.75" right="0.75" top="1" bottom="1" header="0.5" footer="0.5"/>
  <pageSetup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29"/>
  <sheetViews>
    <sheetView workbookViewId="0" topLeftCell="B1">
      <selection activeCell="G3" sqref="G3"/>
    </sheetView>
  </sheetViews>
  <sheetFormatPr defaultColWidth="9.00390625" defaultRowHeight="14.25"/>
  <sheetData>
    <row r="2" spans="2:14" ht="15.75">
      <c r="B2" s="11" t="s">
        <v>19</v>
      </c>
      <c r="C2" s="11" t="s">
        <v>20</v>
      </c>
      <c r="D2" s="11" t="s">
        <v>21</v>
      </c>
      <c r="E2" s="11" t="s">
        <v>8</v>
      </c>
      <c r="F2" s="11" t="s">
        <v>22</v>
      </c>
      <c r="G2" s="11" t="s">
        <v>23</v>
      </c>
      <c r="H2" s="11" t="s">
        <v>2</v>
      </c>
      <c r="I2" s="11" t="s">
        <v>24</v>
      </c>
      <c r="J2" s="11" t="s">
        <v>25</v>
      </c>
      <c r="K2" s="11" t="s">
        <v>28</v>
      </c>
      <c r="L2" s="11" t="s">
        <v>27</v>
      </c>
      <c r="M2" s="11" t="s">
        <v>29</v>
      </c>
      <c r="N2" s="11" t="s">
        <v>26</v>
      </c>
    </row>
    <row r="3" spans="2:14" ht="14.25">
      <c r="B3">
        <v>0.95</v>
      </c>
      <c r="C3">
        <v>1.5</v>
      </c>
      <c r="D3">
        <f>0.546*B3*C3^0.64</f>
        <v>0.6723797940193554</v>
      </c>
      <c r="E3">
        <v>100</v>
      </c>
      <c r="F3">
        <f>E3/D3</f>
        <v>148.7254686852195</v>
      </c>
      <c r="G3">
        <v>2.5</v>
      </c>
      <c r="H3">
        <f>(F3-G3*C3^2)/C3</f>
        <v>95.40031245681301</v>
      </c>
      <c r="I3">
        <f>H3+2*C3*SQRT(1+G3*G3)</f>
        <v>103.47805966751477</v>
      </c>
      <c r="J3">
        <f>F3/I3</f>
        <v>1.437265727276769</v>
      </c>
      <c r="K3">
        <f>1/2000</f>
        <v>0.0005</v>
      </c>
      <c r="L3">
        <v>0.0225</v>
      </c>
      <c r="M3">
        <f>1/L3*J3^(1/6)</f>
        <v>47.214311409021036</v>
      </c>
      <c r="N3">
        <f>M3*SQRT(J3*K3)</f>
        <v>1.2656895578960734</v>
      </c>
    </row>
    <row r="4" spans="2:14" ht="14.25">
      <c r="B4">
        <v>0.95</v>
      </c>
      <c r="C4">
        <v>1.6</v>
      </c>
      <c r="D4">
        <f aca="true" t="shared" si="0" ref="D4:D29">0.546*B4*C4^0.64</f>
        <v>0.7007337526196881</v>
      </c>
      <c r="E4">
        <v>100</v>
      </c>
      <c r="F4">
        <f aca="true" t="shared" si="1" ref="F4:F29">E4/D4</f>
        <v>142.70755422605336</v>
      </c>
      <c r="G4">
        <v>2.5</v>
      </c>
      <c r="H4">
        <f aca="true" t="shared" si="2" ref="H4:H29">(F4-G4*C4^2)/C4</f>
        <v>85.19222139128334</v>
      </c>
      <c r="I4">
        <f aca="true" t="shared" si="3" ref="I4:I29">H4+2*C4*SQRT(1+G4*G4)</f>
        <v>93.80848508269855</v>
      </c>
      <c r="J4">
        <f aca="true" t="shared" si="4" ref="J4:J29">F4/I4</f>
        <v>1.521264884517077</v>
      </c>
      <c r="K4">
        <f aca="true" t="shared" si="5" ref="K4:K29">1/2000</f>
        <v>0.0005</v>
      </c>
      <c r="L4">
        <v>0.0225</v>
      </c>
      <c r="M4">
        <f aca="true" t="shared" si="6" ref="M4:M29">1/L4*J4^(1/6)</f>
        <v>47.663393022492684</v>
      </c>
      <c r="N4">
        <f aca="true" t="shared" si="7" ref="N4:N29">M4*SQRT(J4*K4)</f>
        <v>1.3145356776705954</v>
      </c>
    </row>
    <row r="5" spans="2:14" ht="14.25">
      <c r="B5">
        <v>0.95</v>
      </c>
      <c r="C5">
        <v>1.7</v>
      </c>
      <c r="D5">
        <f t="shared" si="0"/>
        <v>0.7284563906740912</v>
      </c>
      <c r="E5">
        <v>100</v>
      </c>
      <c r="F5">
        <f t="shared" si="1"/>
        <v>137.2765772669838</v>
      </c>
      <c r="G5">
        <v>2.5</v>
      </c>
      <c r="H5">
        <f t="shared" si="2"/>
        <v>76.50092780410812</v>
      </c>
      <c r="I5">
        <f t="shared" si="3"/>
        <v>85.65570797623677</v>
      </c>
      <c r="J5">
        <f t="shared" si="4"/>
        <v>1.6026553338986826</v>
      </c>
      <c r="K5">
        <f t="shared" si="5"/>
        <v>0.0005</v>
      </c>
      <c r="L5">
        <v>0.0225</v>
      </c>
      <c r="M5">
        <f t="shared" si="6"/>
        <v>48.07923004193862</v>
      </c>
      <c r="N5">
        <f t="shared" si="7"/>
        <v>1.3610139383828794</v>
      </c>
    </row>
    <row r="6" spans="2:14" ht="14.25">
      <c r="B6">
        <v>0.95</v>
      </c>
      <c r="C6">
        <v>1.8</v>
      </c>
      <c r="D6">
        <f t="shared" si="0"/>
        <v>0.7555977417169892</v>
      </c>
      <c r="E6">
        <v>100</v>
      </c>
      <c r="F6">
        <f t="shared" si="1"/>
        <v>132.34555171216383</v>
      </c>
      <c r="G6">
        <v>2.5</v>
      </c>
      <c r="H6">
        <f t="shared" si="2"/>
        <v>69.02530650675769</v>
      </c>
      <c r="I6">
        <f t="shared" si="3"/>
        <v>78.7186031595998</v>
      </c>
      <c r="J6">
        <f t="shared" si="4"/>
        <v>1.6812487315588778</v>
      </c>
      <c r="K6">
        <f t="shared" si="5"/>
        <v>0.0005</v>
      </c>
      <c r="L6">
        <v>0.0225</v>
      </c>
      <c r="M6">
        <f t="shared" si="6"/>
        <v>48.46439662151528</v>
      </c>
      <c r="N6">
        <f t="shared" si="7"/>
        <v>1.405153589625399</v>
      </c>
    </row>
    <row r="7" spans="2:14" ht="14.25">
      <c r="B7">
        <v>0.95</v>
      </c>
      <c r="C7">
        <v>1.9</v>
      </c>
      <c r="D7">
        <f t="shared" si="0"/>
        <v>0.7822013345800417</v>
      </c>
      <c r="E7">
        <v>100</v>
      </c>
      <c r="F7">
        <f t="shared" si="1"/>
        <v>127.84432291168268</v>
      </c>
      <c r="G7">
        <v>2.5</v>
      </c>
      <c r="H7">
        <f t="shared" si="2"/>
        <v>62.536485742990884</v>
      </c>
      <c r="I7">
        <f t="shared" si="3"/>
        <v>72.76829887654644</v>
      </c>
      <c r="J7">
        <f t="shared" si="4"/>
        <v>1.7568683738034654</v>
      </c>
      <c r="K7">
        <f t="shared" si="5"/>
        <v>0.0005</v>
      </c>
      <c r="L7">
        <v>0.0225</v>
      </c>
      <c r="M7">
        <f t="shared" si="6"/>
        <v>48.821076655053076</v>
      </c>
      <c r="N7">
        <f t="shared" si="7"/>
        <v>1.446978130802957</v>
      </c>
    </row>
    <row r="8" spans="2:14" ht="14.25">
      <c r="B8">
        <v>0.95</v>
      </c>
      <c r="C8">
        <v>2</v>
      </c>
      <c r="D8">
        <f t="shared" si="0"/>
        <v>0.8083053349398027</v>
      </c>
      <c r="E8">
        <v>100</v>
      </c>
      <c r="F8">
        <f t="shared" si="1"/>
        <v>123.71562536754423</v>
      </c>
      <c r="G8">
        <v>2.5</v>
      </c>
      <c r="H8">
        <f t="shared" si="2"/>
        <v>56.85781268377212</v>
      </c>
      <c r="I8">
        <f t="shared" si="3"/>
        <v>67.62814229804113</v>
      </c>
      <c r="J8">
        <f t="shared" si="4"/>
        <v>1.829351231064759</v>
      </c>
      <c r="K8">
        <f t="shared" si="5"/>
        <v>0.0005</v>
      </c>
      <c r="L8">
        <v>0.0225</v>
      </c>
      <c r="M8">
        <f t="shared" si="6"/>
        <v>49.15114786679975</v>
      </c>
      <c r="N8">
        <f t="shared" si="7"/>
        <v>1.4865078787384354</v>
      </c>
    </row>
    <row r="9" spans="2:14" ht="14.25">
      <c r="B9">
        <v>0.95</v>
      </c>
      <c r="C9">
        <v>2.1</v>
      </c>
      <c r="D9">
        <f t="shared" si="0"/>
        <v>0.8339434397255826</v>
      </c>
      <c r="E9">
        <v>100</v>
      </c>
      <c r="F9">
        <f t="shared" si="1"/>
        <v>119.91220895377029</v>
      </c>
      <c r="G9">
        <v>2.5</v>
      </c>
      <c r="H9">
        <f t="shared" si="2"/>
        <v>51.851051882747754</v>
      </c>
      <c r="I9">
        <f t="shared" si="3"/>
        <v>63.15989797773021</v>
      </c>
      <c r="J9">
        <f t="shared" si="4"/>
        <v>1.8985497569367606</v>
      </c>
      <c r="K9">
        <f t="shared" si="5"/>
        <v>0.0005</v>
      </c>
      <c r="L9">
        <v>0.0225</v>
      </c>
      <c r="M9">
        <f t="shared" si="6"/>
        <v>49.45624575728923</v>
      </c>
      <c r="N9">
        <f t="shared" si="7"/>
        <v>1.5237620033165535</v>
      </c>
    </row>
    <row r="10" spans="2:14" ht="14.25">
      <c r="B10">
        <v>0.95</v>
      </c>
      <c r="C10">
        <v>2.2</v>
      </c>
      <c r="D10">
        <f t="shared" si="0"/>
        <v>0.859145587071326</v>
      </c>
      <c r="E10">
        <v>100</v>
      </c>
      <c r="F10">
        <f t="shared" si="1"/>
        <v>116.39470830651898</v>
      </c>
      <c r="G10">
        <v>2.5</v>
      </c>
      <c r="H10">
        <f t="shared" si="2"/>
        <v>47.406685593872254</v>
      </c>
      <c r="I10">
        <f t="shared" si="3"/>
        <v>59.254048169568165</v>
      </c>
      <c r="J10">
        <f t="shared" si="4"/>
        <v>1.9643334405344013</v>
      </c>
      <c r="K10">
        <f t="shared" si="5"/>
        <v>0.0005</v>
      </c>
      <c r="L10">
        <v>0.0225</v>
      </c>
      <c r="M10">
        <f t="shared" si="6"/>
        <v>49.7378128156536</v>
      </c>
      <c r="N10">
        <f t="shared" si="7"/>
        <v>1.558760136838131</v>
      </c>
    </row>
    <row r="11" spans="2:14" ht="14.25">
      <c r="B11">
        <v>0.95</v>
      </c>
      <c r="C11">
        <v>2.3</v>
      </c>
      <c r="D11">
        <f t="shared" si="0"/>
        <v>0.8839385264775281</v>
      </c>
      <c r="E11">
        <v>100</v>
      </c>
      <c r="F11">
        <f t="shared" si="1"/>
        <v>113.13003902940783</v>
      </c>
      <c r="G11">
        <v>2.5</v>
      </c>
      <c r="H11">
        <f t="shared" si="2"/>
        <v>43.436973491046885</v>
      </c>
      <c r="I11">
        <f t="shared" si="3"/>
        <v>55.82285254745624</v>
      </c>
      <c r="J11">
        <f t="shared" si="4"/>
        <v>2.026590076765308</v>
      </c>
      <c r="K11">
        <f t="shared" si="5"/>
        <v>0.0005</v>
      </c>
      <c r="L11">
        <v>0.0225</v>
      </c>
      <c r="M11">
        <f t="shared" si="6"/>
        <v>49.99713676188292</v>
      </c>
      <c r="N11">
        <f t="shared" si="7"/>
        <v>1.5915236328015956</v>
      </c>
    </row>
    <row r="12" spans="2:14" ht="14.25">
      <c r="B12">
        <v>0.95</v>
      </c>
      <c r="C12">
        <v>2.4</v>
      </c>
      <c r="D12">
        <f t="shared" si="0"/>
        <v>0.9083462815670633</v>
      </c>
      <c r="E12">
        <v>100</v>
      </c>
      <c r="F12">
        <f t="shared" si="1"/>
        <v>110.0901737908606</v>
      </c>
      <c r="G12">
        <v>2.5</v>
      </c>
      <c r="H12">
        <f t="shared" si="2"/>
        <v>39.870905746191916</v>
      </c>
      <c r="I12">
        <f t="shared" si="3"/>
        <v>52.79530128331473</v>
      </c>
      <c r="J12">
        <f t="shared" si="4"/>
        <v>2.085226736373473</v>
      </c>
      <c r="K12">
        <f t="shared" si="5"/>
        <v>0.0005</v>
      </c>
      <c r="L12">
        <v>0.0225</v>
      </c>
      <c r="M12">
        <f t="shared" si="6"/>
        <v>50.23538048924549</v>
      </c>
      <c r="N12">
        <f t="shared" si="7"/>
        <v>1.6220765302109827</v>
      </c>
    </row>
    <row r="13" spans="2:14" ht="14.25">
      <c r="B13">
        <v>0.95</v>
      </c>
      <c r="C13">
        <v>2.5</v>
      </c>
      <c r="D13">
        <f t="shared" si="0"/>
        <v>0.9323905292838746</v>
      </c>
      <c r="E13">
        <v>100</v>
      </c>
      <c r="F13">
        <f t="shared" si="1"/>
        <v>107.25119663839283</v>
      </c>
      <c r="G13">
        <v>2.5</v>
      </c>
      <c r="H13">
        <f t="shared" si="2"/>
        <v>36.650478655357134</v>
      </c>
      <c r="I13">
        <f t="shared" si="3"/>
        <v>50.11339067319339</v>
      </c>
      <c r="J13">
        <f t="shared" si="4"/>
        <v>2.140170425462022</v>
      </c>
      <c r="K13">
        <f t="shared" si="5"/>
        <v>0.0005</v>
      </c>
      <c r="L13">
        <v>0.0225</v>
      </c>
      <c r="M13">
        <f t="shared" si="6"/>
        <v>50.453605636989664</v>
      </c>
      <c r="N13">
        <f t="shared" si="7"/>
        <v>1.6504462666064668</v>
      </c>
    </row>
    <row r="14" spans="2:14" ht="14.25">
      <c r="B14">
        <v>0.95</v>
      </c>
      <c r="C14">
        <v>2.6</v>
      </c>
      <c r="D14">
        <f t="shared" si="0"/>
        <v>0.9560909133486266</v>
      </c>
      <c r="E14">
        <v>100</v>
      </c>
      <c r="F14">
        <f t="shared" si="1"/>
        <v>104.59256395373382</v>
      </c>
      <c r="G14">
        <v>2.5</v>
      </c>
      <c r="H14">
        <f t="shared" si="2"/>
        <v>33.72790921297454</v>
      </c>
      <c r="I14">
        <f t="shared" si="3"/>
        <v>47.72933771152425</v>
      </c>
      <c r="J14">
        <f t="shared" si="4"/>
        <v>2.1913684322604783</v>
      </c>
      <c r="K14">
        <f t="shared" si="5"/>
        <v>0.0005</v>
      </c>
      <c r="L14">
        <v>0.0225</v>
      </c>
      <c r="M14">
        <f t="shared" si="6"/>
        <v>50.652791213227516</v>
      </c>
      <c r="N14">
        <f t="shared" si="7"/>
        <v>1.6766641745126536</v>
      </c>
    </row>
    <row r="15" spans="2:14" ht="14.25">
      <c r="B15">
        <v>0.95</v>
      </c>
      <c r="C15">
        <v>2.7</v>
      </c>
      <c r="D15">
        <f t="shared" si="0"/>
        <v>0.9794653054504707</v>
      </c>
      <c r="E15">
        <v>100</v>
      </c>
      <c r="F15">
        <f t="shared" si="1"/>
        <v>102.0965208706484</v>
      </c>
      <c r="G15">
        <v>2.5</v>
      </c>
      <c r="H15">
        <f t="shared" si="2"/>
        <v>31.063526248388293</v>
      </c>
      <c r="I15">
        <f t="shared" si="3"/>
        <v>45.603471227651454</v>
      </c>
      <c r="J15">
        <f t="shared" si="4"/>
        <v>2.238788366810609</v>
      </c>
      <c r="K15">
        <f t="shared" si="5"/>
        <v>0.0005</v>
      </c>
      <c r="L15">
        <v>0.0225</v>
      </c>
      <c r="M15">
        <f t="shared" si="6"/>
        <v>50.83384833017224</v>
      </c>
      <c r="N15">
        <f t="shared" si="7"/>
        <v>1.7007657903877018</v>
      </c>
    </row>
    <row r="16" spans="2:14" ht="14.25">
      <c r="B16">
        <v>0.95</v>
      </c>
      <c r="C16">
        <v>2.8</v>
      </c>
      <c r="D16">
        <f t="shared" si="0"/>
        <v>1.0025300244951052</v>
      </c>
      <c r="E16">
        <v>100</v>
      </c>
      <c r="F16">
        <f t="shared" si="1"/>
        <v>99.74763603749629</v>
      </c>
      <c r="G16">
        <v>2.5</v>
      </c>
      <c r="H16">
        <f t="shared" si="2"/>
        <v>28.624155727677252</v>
      </c>
      <c r="I16">
        <f t="shared" si="3"/>
        <v>43.70261718765386</v>
      </c>
      <c r="J16">
        <f t="shared" si="4"/>
        <v>2.282417906671167</v>
      </c>
      <c r="K16">
        <f t="shared" si="5"/>
        <v>0.0005</v>
      </c>
      <c r="L16">
        <v>0.0225</v>
      </c>
      <c r="M16">
        <f t="shared" si="6"/>
        <v>50.99763185906622</v>
      </c>
      <c r="N16">
        <f t="shared" si="7"/>
        <v>1.7227910014203536</v>
      </c>
    </row>
    <row r="17" spans="2:14" ht="14.25">
      <c r="B17">
        <v>0.95</v>
      </c>
      <c r="C17">
        <v>2.9</v>
      </c>
      <c r="D17">
        <f t="shared" si="0"/>
        <v>1.025300021896782</v>
      </c>
      <c r="E17">
        <v>100</v>
      </c>
      <c r="F17">
        <f t="shared" si="1"/>
        <v>97.53242744987193</v>
      </c>
      <c r="G17">
        <v>2.5</v>
      </c>
      <c r="H17">
        <f t="shared" si="2"/>
        <v>26.381871534438595</v>
      </c>
      <c r="I17">
        <f t="shared" si="3"/>
        <v>41.99884947512865</v>
      </c>
      <c r="J17">
        <f t="shared" si="4"/>
        <v>2.322264268396918</v>
      </c>
      <c r="K17">
        <f t="shared" si="5"/>
        <v>0.0005</v>
      </c>
      <c r="L17">
        <v>0.0225</v>
      </c>
      <c r="M17">
        <f t="shared" si="6"/>
        <v>51.144949627788485</v>
      </c>
      <c r="N17">
        <f t="shared" si="7"/>
        <v>1.7427840529745424</v>
      </c>
    </row>
    <row r="18" spans="2:14" ht="14.25">
      <c r="B18">
        <v>0.95</v>
      </c>
      <c r="C18">
        <v>3</v>
      </c>
      <c r="D18">
        <f t="shared" si="0"/>
        <v>1.047789039158609</v>
      </c>
      <c r="E18">
        <v>100</v>
      </c>
      <c r="F18">
        <f t="shared" si="1"/>
        <v>95.43905906889573</v>
      </c>
      <c r="G18">
        <v>2.5</v>
      </c>
      <c r="H18">
        <f t="shared" si="2"/>
        <v>24.31301968963191</v>
      </c>
      <c r="I18">
        <f t="shared" si="3"/>
        <v>40.46851411103542</v>
      </c>
      <c r="J18">
        <f t="shared" si="4"/>
        <v>2.3583534302009452</v>
      </c>
      <c r="K18">
        <f t="shared" si="5"/>
        <v>0.0005</v>
      </c>
      <c r="L18">
        <v>0.0225</v>
      </c>
      <c r="M18">
        <f t="shared" si="6"/>
        <v>51.276569648725335</v>
      </c>
      <c r="N18">
        <f t="shared" si="7"/>
        <v>1.7607934376523955</v>
      </c>
    </row>
    <row r="19" spans="2:14" ht="14.25">
      <c r="B19">
        <v>0.95</v>
      </c>
      <c r="C19">
        <v>3.1</v>
      </c>
      <c r="D19">
        <f t="shared" si="0"/>
        <v>1.0700097426679613</v>
      </c>
      <c r="E19">
        <v>100</v>
      </c>
      <c r="F19">
        <f t="shared" si="1"/>
        <v>93.45709297063043</v>
      </c>
      <c r="G19">
        <v>2.5</v>
      </c>
      <c r="H19">
        <f t="shared" si="2"/>
        <v>22.397449345364652</v>
      </c>
      <c r="I19">
        <f t="shared" si="3"/>
        <v>39.09146024748161</v>
      </c>
      <c r="J19">
        <f t="shared" si="4"/>
        <v>2.3907291356978972</v>
      </c>
      <c r="K19">
        <f t="shared" si="5"/>
        <v>0.0005</v>
      </c>
      <c r="L19">
        <v>0.0225</v>
      </c>
      <c r="M19">
        <f t="shared" si="6"/>
        <v>51.39322576349106</v>
      </c>
      <c r="N19">
        <f t="shared" si="7"/>
        <v>1.7768716855163431</v>
      </c>
    </row>
    <row r="20" spans="2:14" ht="14.25">
      <c r="B20">
        <v>0.95</v>
      </c>
      <c r="C20">
        <v>3.2</v>
      </c>
      <c r="D20">
        <f t="shared" si="0"/>
        <v>1.0919738396276881</v>
      </c>
      <c r="E20">
        <v>100</v>
      </c>
      <c r="F20">
        <f t="shared" si="1"/>
        <v>91.57728543578966</v>
      </c>
      <c r="G20">
        <v>2.5</v>
      </c>
      <c r="H20">
        <f t="shared" si="2"/>
        <v>20.617901698684264</v>
      </c>
      <c r="I20">
        <f t="shared" si="3"/>
        <v>37.850429081514676</v>
      </c>
      <c r="J20">
        <f t="shared" si="4"/>
        <v>2.419451711856921</v>
      </c>
      <c r="K20">
        <f t="shared" si="5"/>
        <v>0.0005</v>
      </c>
      <c r="L20">
        <v>0.0225</v>
      </c>
      <c r="M20">
        <f t="shared" si="6"/>
        <v>51.495622014559956</v>
      </c>
      <c r="N20">
        <f t="shared" si="7"/>
        <v>1.791075073766552</v>
      </c>
    </row>
    <row r="21" spans="2:14" ht="14.25">
      <c r="B21">
        <v>0.95</v>
      </c>
      <c r="C21">
        <v>3.3</v>
      </c>
      <c r="D21">
        <f t="shared" si="0"/>
        <v>1.113692178268086</v>
      </c>
      <c r="E21">
        <v>100</v>
      </c>
      <c r="F21">
        <f t="shared" si="1"/>
        <v>89.7914180878158</v>
      </c>
      <c r="G21">
        <v>2.5</v>
      </c>
      <c r="H21">
        <f t="shared" si="2"/>
        <v>18.959520632671456</v>
      </c>
      <c r="I21">
        <f t="shared" si="3"/>
        <v>36.73056449621532</v>
      </c>
      <c r="J21">
        <f t="shared" si="4"/>
        <v>2.444596736243131</v>
      </c>
      <c r="K21">
        <f t="shared" si="5"/>
        <v>0.0005</v>
      </c>
      <c r="L21">
        <v>0.0225</v>
      </c>
      <c r="M21">
        <f t="shared" si="6"/>
        <v>51.58443599494681</v>
      </c>
      <c r="N21">
        <f t="shared" si="7"/>
        <v>1.8034632729750424</v>
      </c>
    </row>
    <row r="22" spans="2:14" ht="14.25">
      <c r="B22">
        <v>0.95</v>
      </c>
      <c r="C22">
        <v>3.4</v>
      </c>
      <c r="D22">
        <f t="shared" si="0"/>
        <v>1.1351748348811663</v>
      </c>
      <c r="E22">
        <v>100</v>
      </c>
      <c r="F22">
        <f t="shared" si="1"/>
        <v>88.092157196621</v>
      </c>
      <c r="G22">
        <v>2.5</v>
      </c>
      <c r="H22">
        <f t="shared" si="2"/>
        <v>17.40945799900618</v>
      </c>
      <c r="I22">
        <f t="shared" si="3"/>
        <v>35.71901834326349</v>
      </c>
      <c r="J22">
        <f t="shared" si="4"/>
        <v>2.466253589335692</v>
      </c>
      <c r="K22">
        <f t="shared" si="5"/>
        <v>0.0005</v>
      </c>
      <c r="L22">
        <v>0.0225</v>
      </c>
      <c r="M22">
        <f t="shared" si="6"/>
        <v>51.66032138095901</v>
      </c>
      <c r="N22">
        <f t="shared" si="7"/>
        <v>1.8140989457529433</v>
      </c>
    </row>
    <row r="23" spans="2:14" ht="14.25">
      <c r="B23">
        <v>0.95</v>
      </c>
      <c r="C23">
        <v>3.5</v>
      </c>
      <c r="D23">
        <f t="shared" si="0"/>
        <v>1.1564311897453714</v>
      </c>
      <c r="E23">
        <v>100</v>
      </c>
      <c r="F23">
        <f t="shared" si="1"/>
        <v>86.47293577581428</v>
      </c>
      <c r="G23">
        <v>2.5</v>
      </c>
      <c r="H23">
        <f t="shared" si="2"/>
        <v>15.95655307880408</v>
      </c>
      <c r="I23">
        <f t="shared" si="3"/>
        <v>34.804629903774845</v>
      </c>
      <c r="J23">
        <f t="shared" si="4"/>
        <v>2.4845239272731234</v>
      </c>
      <c r="K23">
        <f t="shared" si="5"/>
        <v>0.0005</v>
      </c>
      <c r="L23">
        <v>0.0225</v>
      </c>
      <c r="M23">
        <f t="shared" si="6"/>
        <v>51.72390981636994</v>
      </c>
      <c r="N23">
        <f t="shared" si="7"/>
        <v>1.8230473124337363</v>
      </c>
    </row>
    <row r="24" spans="2:14" ht="14.25">
      <c r="B24">
        <v>0.95</v>
      </c>
      <c r="C24">
        <v>3.6</v>
      </c>
      <c r="D24">
        <f t="shared" si="0"/>
        <v>1.1774699936346815</v>
      </c>
      <c r="E24">
        <v>100</v>
      </c>
      <c r="F24">
        <f t="shared" si="1"/>
        <v>84.92785424732081</v>
      </c>
      <c r="G24">
        <v>2.5</v>
      </c>
      <c r="H24">
        <f t="shared" si="2"/>
        <v>14.591070624255778</v>
      </c>
      <c r="I24">
        <f t="shared" si="3"/>
        <v>33.97766392993999</v>
      </c>
      <c r="J24">
        <f t="shared" si="4"/>
        <v>2.499520108929125</v>
      </c>
      <c r="K24">
        <f t="shared" si="5"/>
        <v>0.0005</v>
      </c>
      <c r="L24">
        <v>0.0225</v>
      </c>
      <c r="M24">
        <f t="shared" si="6"/>
        <v>51.77581228674764</v>
      </c>
      <c r="N24">
        <f t="shared" si="7"/>
        <v>1.830375696983708</v>
      </c>
    </row>
    <row r="25" spans="2:14" ht="14.25">
      <c r="B25">
        <v>0.95</v>
      </c>
      <c r="C25">
        <v>3.7</v>
      </c>
      <c r="D25">
        <f t="shared" si="0"/>
        <v>1.1982994263080187</v>
      </c>
      <c r="E25">
        <v>100</v>
      </c>
      <c r="F25">
        <f t="shared" si="1"/>
        <v>83.45159632438592</v>
      </c>
      <c r="G25">
        <v>2.5</v>
      </c>
      <c r="H25">
        <f t="shared" si="2"/>
        <v>13.304485493077275</v>
      </c>
      <c r="I25">
        <f t="shared" si="3"/>
        <v>33.22959527947494</v>
      </c>
      <c r="J25">
        <f t="shared" si="4"/>
        <v>2.511363608931217</v>
      </c>
      <c r="K25">
        <f t="shared" si="5"/>
        <v>0.0005</v>
      </c>
      <c r="L25">
        <v>0.0225</v>
      </c>
      <c r="M25">
        <f t="shared" si="6"/>
        <v>51.81662009841784</v>
      </c>
      <c r="N25">
        <f t="shared" si="7"/>
        <v>1.8361530649115694</v>
      </c>
    </row>
    <row r="26" spans="2:14" ht="14.25">
      <c r="B26">
        <v>0.95</v>
      </c>
      <c r="C26">
        <v>3.8</v>
      </c>
      <c r="D26">
        <f t="shared" si="0"/>
        <v>1.2189271481358803</v>
      </c>
      <c r="E26">
        <v>100</v>
      </c>
      <c r="F26">
        <f t="shared" si="1"/>
        <v>82.03935744062406</v>
      </c>
      <c r="G26">
        <v>2.5</v>
      </c>
      <c r="H26">
        <f t="shared" si="2"/>
        <v>12.08930458963791</v>
      </c>
      <c r="I26">
        <f t="shared" si="3"/>
        <v>32.55293085674902</v>
      </c>
      <c r="J26">
        <f t="shared" si="4"/>
        <v>2.520183445283093</v>
      </c>
      <c r="K26">
        <f t="shared" si="5"/>
        <v>0.0005</v>
      </c>
      <c r="L26">
        <v>0.0225</v>
      </c>
      <c r="M26">
        <f t="shared" si="6"/>
        <v>51.846905556433015</v>
      </c>
      <c r="N26">
        <f t="shared" si="7"/>
        <v>1.84044956346563</v>
      </c>
    </row>
    <row r="27" spans="2:14" ht="14.25">
      <c r="B27">
        <v>0.95</v>
      </c>
      <c r="C27">
        <v>3.9</v>
      </c>
      <c r="D27">
        <f t="shared" si="0"/>
        <v>1.239360345828276</v>
      </c>
      <c r="E27">
        <v>100</v>
      </c>
      <c r="F27">
        <f t="shared" si="1"/>
        <v>80.68678357880579</v>
      </c>
      <c r="G27">
        <v>2.5</v>
      </c>
      <c r="H27">
        <f t="shared" si="2"/>
        <v>10.938918866360458</v>
      </c>
      <c r="I27">
        <f t="shared" si="3"/>
        <v>31.941061614185024</v>
      </c>
      <c r="J27">
        <f t="shared" si="4"/>
        <v>2.5261146468272924</v>
      </c>
      <c r="K27">
        <f t="shared" si="5"/>
        <v>0.0005</v>
      </c>
      <c r="L27">
        <v>0.0225</v>
      </c>
      <c r="M27">
        <f t="shared" si="6"/>
        <v>51.867222419084136</v>
      </c>
      <c r="N27">
        <f t="shared" si="7"/>
        <v>1.8433360729088926</v>
      </c>
    </row>
    <row r="28" spans="2:14" ht="14.25">
      <c r="B28">
        <v>0.95</v>
      </c>
      <c r="C28">
        <v>4</v>
      </c>
      <c r="D28">
        <f t="shared" si="0"/>
        <v>1.2596057730714219</v>
      </c>
      <c r="E28">
        <v>100</v>
      </c>
      <c r="F28">
        <f t="shared" si="1"/>
        <v>79.38991876494823</v>
      </c>
      <c r="G28">
        <v>2.5</v>
      </c>
      <c r="H28">
        <f t="shared" si="2"/>
        <v>9.847479691237059</v>
      </c>
      <c r="I28">
        <f t="shared" si="3"/>
        <v>31.388138919775074</v>
      </c>
      <c r="J28">
        <f t="shared" si="4"/>
        <v>2.5292967820698413</v>
      </c>
      <c r="K28">
        <f t="shared" si="5"/>
        <v>0.0005</v>
      </c>
      <c r="L28">
        <v>0.0225</v>
      </c>
      <c r="M28">
        <f t="shared" si="6"/>
        <v>51.87810619229286</v>
      </c>
      <c r="N28">
        <f t="shared" si="7"/>
        <v>1.8448837761822736</v>
      </c>
    </row>
    <row r="29" spans="2:14" ht="14.25">
      <c r="B29">
        <v>0.95</v>
      </c>
      <c r="C29">
        <v>4.1</v>
      </c>
      <c r="D29">
        <f t="shared" si="0"/>
        <v>1.279669786752757</v>
      </c>
      <c r="E29">
        <v>100</v>
      </c>
      <c r="F29">
        <f t="shared" si="1"/>
        <v>78.14515981795297</v>
      </c>
      <c r="G29">
        <v>2.5</v>
      </c>
      <c r="H29">
        <f t="shared" si="2"/>
        <v>8.809795077549506</v>
      </c>
      <c r="I29">
        <f t="shared" si="3"/>
        <v>30.888970786800968</v>
      </c>
      <c r="J29">
        <f t="shared" si="4"/>
        <v>2.5298725670505293</v>
      </c>
      <c r="K29">
        <f t="shared" si="5"/>
        <v>0.0005</v>
      </c>
      <c r="L29">
        <v>0.0225</v>
      </c>
      <c r="M29">
        <f t="shared" si="6"/>
        <v>51.88007431518972</v>
      </c>
      <c r="N29">
        <f t="shared" si="7"/>
        <v>1.8451637528350546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C1">
      <selection activeCell="I4" sqref="I4"/>
    </sheetView>
  </sheetViews>
  <sheetFormatPr defaultColWidth="9.00390625" defaultRowHeight="14.25"/>
  <cols>
    <col min="1" max="1" width="7.25390625" style="3" customWidth="1"/>
    <col min="2" max="2" width="6.00390625" style="3" customWidth="1"/>
    <col min="3" max="3" width="6.125" style="3" customWidth="1"/>
    <col min="4" max="5" width="9.00390625" style="2" customWidth="1"/>
    <col min="6" max="6" width="9.625" style="2" customWidth="1"/>
    <col min="7" max="7" width="9.00390625" style="3" customWidth="1"/>
    <col min="8" max="11" width="9.00390625" style="2" customWidth="1"/>
    <col min="12" max="12" width="12.75390625" style="2" bestFit="1" customWidth="1"/>
    <col min="13" max="16384" width="9.00390625" style="2" customWidth="1"/>
  </cols>
  <sheetData>
    <row r="1" spans="1:16" ht="15.75">
      <c r="A1" s="4" t="s">
        <v>2</v>
      </c>
      <c r="B1" s="4" t="s">
        <v>3</v>
      </c>
      <c r="C1" s="5" t="s">
        <v>14</v>
      </c>
      <c r="D1" s="6" t="s">
        <v>4</v>
      </c>
      <c r="E1" s="7" t="s">
        <v>17</v>
      </c>
      <c r="F1" s="7" t="s">
        <v>18</v>
      </c>
      <c r="G1" s="5" t="s">
        <v>15</v>
      </c>
      <c r="H1" s="6" t="s">
        <v>7</v>
      </c>
      <c r="I1" s="7" t="s">
        <v>16</v>
      </c>
      <c r="J1" s="6" t="s">
        <v>8</v>
      </c>
      <c r="K1" s="7" t="s">
        <v>11</v>
      </c>
      <c r="L1" s="7" t="s">
        <v>9</v>
      </c>
      <c r="M1" s="7" t="s">
        <v>10</v>
      </c>
      <c r="N1" s="8">
        <v>5000</v>
      </c>
      <c r="O1" s="9" t="s">
        <v>12</v>
      </c>
      <c r="P1" s="9" t="s">
        <v>13</v>
      </c>
    </row>
    <row r="2" spans="1:16" ht="14.25">
      <c r="A2" s="5">
        <v>80</v>
      </c>
      <c r="B2" s="5">
        <v>0.1</v>
      </c>
      <c r="C2" s="5">
        <v>3</v>
      </c>
      <c r="D2" s="7">
        <f>(A2+C2*B2)*B2</f>
        <v>8.03</v>
      </c>
      <c r="E2" s="7">
        <f>A2+2*B2*(1+C2^2)^0.5</f>
        <v>80.63245553203367</v>
      </c>
      <c r="F2" s="7">
        <f>D2/E2</f>
        <v>0.09958769018028776</v>
      </c>
      <c r="G2" s="5">
        <v>0.0225</v>
      </c>
      <c r="H2" s="7">
        <f>1/G2*F2^(1/6)</f>
        <v>30.25880401666393</v>
      </c>
      <c r="I2" s="5">
        <f>1/$N$1</f>
        <v>0.0002</v>
      </c>
      <c r="J2" s="7">
        <f>D2*H2*(F2*I2)^0.5</f>
        <v>1.0843890696448497</v>
      </c>
      <c r="K2" s="7">
        <f>J2/D2</f>
        <v>0.13504222536050434</v>
      </c>
      <c r="L2" s="7">
        <f>0.53*J2^0.1</f>
        <v>0.534311329138508</v>
      </c>
      <c r="M2" s="7">
        <v>0.5</v>
      </c>
      <c r="N2" s="8" t="b">
        <f>AND(K2&lt;L2,K2&gt;M2)</f>
        <v>0</v>
      </c>
      <c r="O2" s="9">
        <f>IF(K2&gt;L2,-1,0)</f>
        <v>0</v>
      </c>
      <c r="P2" s="9">
        <f>IF(K2&lt;M2,1,0)</f>
        <v>1</v>
      </c>
    </row>
    <row r="3" spans="1:16" ht="14.25">
      <c r="A3" s="5">
        <v>80</v>
      </c>
      <c r="B3" s="5">
        <v>0.2</v>
      </c>
      <c r="C3" s="5">
        <v>2.5</v>
      </c>
      <c r="D3" s="7">
        <f aca="true" t="shared" si="0" ref="D3:D29">(A3+C3*B3)*B3</f>
        <v>16.1</v>
      </c>
      <c r="E3" s="7">
        <f aca="true" t="shared" si="1" ref="E3:E29">A3+2*B3*(1+C3^2)^0.5</f>
        <v>81.0770329614269</v>
      </c>
      <c r="F3" s="7">
        <f aca="true" t="shared" si="2" ref="F3:F29">D3/E3</f>
        <v>0.1985765809617098</v>
      </c>
      <c r="G3" s="5">
        <v>0.0225</v>
      </c>
      <c r="H3" s="7">
        <f aca="true" t="shared" si="3" ref="H3:H29">1/G3*F3^(1/6)</f>
        <v>33.947319411806504</v>
      </c>
      <c r="I3" s="5">
        <f aca="true" t="shared" si="4" ref="I3:I29">1/$N$1</f>
        <v>0.0002</v>
      </c>
      <c r="J3" s="7">
        <f aca="true" t="shared" si="5" ref="J3:J29">D3*H3*(F3*I3)^0.5</f>
        <v>3.4443745766585447</v>
      </c>
      <c r="K3" s="7">
        <f aca="true" t="shared" si="6" ref="K3:K29">J3/D3</f>
        <v>0.21393630910922637</v>
      </c>
      <c r="L3" s="7">
        <f aca="true" t="shared" si="7" ref="L3:L29">0.53*J3^0.1</f>
        <v>0.5997729943166684</v>
      </c>
      <c r="M3" s="7">
        <v>0.5</v>
      </c>
      <c r="N3" s="8" t="b">
        <f aca="true" t="shared" si="8" ref="N3:N29">AND(K3&lt;L3,K3&gt;M3)</f>
        <v>0</v>
      </c>
      <c r="O3" s="9">
        <f aca="true" t="shared" si="9" ref="O3:O29">IF(K3&gt;L3,-1,0)</f>
        <v>0</v>
      </c>
      <c r="P3" s="9">
        <f aca="true" t="shared" si="10" ref="P3:P23">IF(K3&lt;M3,1,0)</f>
        <v>1</v>
      </c>
    </row>
    <row r="4" spans="1:16" ht="14.25">
      <c r="A4" s="5">
        <v>80</v>
      </c>
      <c r="B4" s="5">
        <v>0.3</v>
      </c>
      <c r="C4" s="5">
        <v>2.5</v>
      </c>
      <c r="D4" s="7">
        <f t="shared" si="0"/>
        <v>24.224999999999998</v>
      </c>
      <c r="E4" s="7">
        <f t="shared" si="1"/>
        <v>81.61554944214035</v>
      </c>
      <c r="F4" s="7">
        <f t="shared" si="2"/>
        <v>0.2968184392016353</v>
      </c>
      <c r="G4" s="5">
        <v>0.0225</v>
      </c>
      <c r="H4" s="7">
        <f t="shared" si="3"/>
        <v>36.299387310037744</v>
      </c>
      <c r="I4" s="5">
        <f t="shared" si="4"/>
        <v>0.0002</v>
      </c>
      <c r="J4" s="7">
        <f t="shared" si="5"/>
        <v>6.7752217931175505</v>
      </c>
      <c r="K4" s="7">
        <f t="shared" si="6"/>
        <v>0.279678918188547</v>
      </c>
      <c r="L4" s="7">
        <f t="shared" si="7"/>
        <v>0.6417534636092213</v>
      </c>
      <c r="M4" s="7">
        <v>0.5</v>
      </c>
      <c r="N4" s="8" t="b">
        <f t="shared" si="8"/>
        <v>0</v>
      </c>
      <c r="O4" s="9">
        <f t="shared" si="9"/>
        <v>0</v>
      </c>
      <c r="P4" s="9">
        <f t="shared" si="10"/>
        <v>1</v>
      </c>
    </row>
    <row r="5" spans="1:16" ht="14.25">
      <c r="A5" s="5">
        <v>80</v>
      </c>
      <c r="B5" s="5">
        <v>0.4</v>
      </c>
      <c r="C5" s="5">
        <v>2.5</v>
      </c>
      <c r="D5" s="7">
        <f t="shared" si="0"/>
        <v>32.4</v>
      </c>
      <c r="E5" s="7">
        <f t="shared" si="1"/>
        <v>82.1540659228538</v>
      </c>
      <c r="F5" s="7">
        <f t="shared" si="2"/>
        <v>0.39438096746696616</v>
      </c>
      <c r="G5" s="5">
        <v>0.0225</v>
      </c>
      <c r="H5" s="7">
        <f t="shared" si="3"/>
        <v>38.06011883032393</v>
      </c>
      <c r="I5" s="5">
        <f t="shared" si="4"/>
        <v>0.0002</v>
      </c>
      <c r="J5" s="7">
        <f t="shared" si="5"/>
        <v>10.951866013803432</v>
      </c>
      <c r="K5" s="7">
        <f t="shared" si="6"/>
        <v>0.3380205559815874</v>
      </c>
      <c r="L5" s="7">
        <f t="shared" si="7"/>
        <v>0.6733249101310392</v>
      </c>
      <c r="M5" s="7">
        <v>0.5</v>
      </c>
      <c r="N5" s="8" t="b">
        <f t="shared" si="8"/>
        <v>0</v>
      </c>
      <c r="O5" s="9">
        <f t="shared" si="9"/>
        <v>0</v>
      </c>
      <c r="P5" s="9">
        <f t="shared" si="10"/>
        <v>1</v>
      </c>
    </row>
    <row r="6" spans="1:16" ht="14.25">
      <c r="A6" s="5">
        <v>80</v>
      </c>
      <c r="B6" s="5">
        <v>0.5</v>
      </c>
      <c r="C6" s="5">
        <v>2.5</v>
      </c>
      <c r="D6" s="7">
        <f t="shared" si="0"/>
        <v>40.625</v>
      </c>
      <c r="E6" s="7">
        <f t="shared" si="1"/>
        <v>82.69258240356726</v>
      </c>
      <c r="F6" s="7">
        <f t="shared" si="2"/>
        <v>0.4912774376997505</v>
      </c>
      <c r="G6" s="5">
        <v>0.0225</v>
      </c>
      <c r="H6" s="7">
        <f t="shared" si="3"/>
        <v>39.479527997736696</v>
      </c>
      <c r="I6" s="5">
        <f t="shared" si="4"/>
        <v>0.0002</v>
      </c>
      <c r="J6" s="7">
        <f t="shared" si="5"/>
        <v>15.898045413332264</v>
      </c>
      <c r="K6" s="7">
        <f t="shared" si="6"/>
        <v>0.39133650248202495</v>
      </c>
      <c r="L6" s="7">
        <f t="shared" si="7"/>
        <v>0.6988922794565873</v>
      </c>
      <c r="M6" s="7">
        <v>0.5</v>
      </c>
      <c r="N6" s="8" t="b">
        <f t="shared" si="8"/>
        <v>0</v>
      </c>
      <c r="O6" s="9">
        <f t="shared" si="9"/>
        <v>0</v>
      </c>
      <c r="P6" s="9">
        <f t="shared" si="10"/>
        <v>1</v>
      </c>
    </row>
    <row r="7" spans="1:16" ht="14.25">
      <c r="A7" s="5">
        <v>80</v>
      </c>
      <c r="B7" s="5">
        <v>0.6</v>
      </c>
      <c r="C7" s="5">
        <v>2.5</v>
      </c>
      <c r="D7" s="7">
        <f>(A7+C7*B7)*B7</f>
        <v>48.9</v>
      </c>
      <c r="E7" s="7">
        <f t="shared" si="1"/>
        <v>83.2310988842807</v>
      </c>
      <c r="F7" s="7">
        <f t="shared" si="2"/>
        <v>0.5875207783569876</v>
      </c>
      <c r="G7" s="5">
        <v>0.0225</v>
      </c>
      <c r="H7" s="7">
        <f t="shared" si="3"/>
        <v>40.67441858097357</v>
      </c>
      <c r="I7" s="5">
        <f t="shared" si="4"/>
        <v>0.0002</v>
      </c>
      <c r="J7" s="7">
        <f t="shared" si="5"/>
        <v>21.560400596892986</v>
      </c>
      <c r="K7" s="7">
        <f t="shared" si="6"/>
        <v>0.4409079876665232</v>
      </c>
      <c r="L7" s="7">
        <f t="shared" si="7"/>
        <v>0.7205125539208818</v>
      </c>
      <c r="M7" s="7">
        <v>0.5</v>
      </c>
      <c r="N7" s="8" t="b">
        <f t="shared" si="8"/>
        <v>0</v>
      </c>
      <c r="O7" s="9">
        <f t="shared" si="9"/>
        <v>0</v>
      </c>
      <c r="P7" s="9">
        <f t="shared" si="10"/>
        <v>1</v>
      </c>
    </row>
    <row r="8" spans="1:16" ht="14.25">
      <c r="A8" s="5">
        <v>80</v>
      </c>
      <c r="B8" s="5">
        <v>0.7</v>
      </c>
      <c r="C8" s="5">
        <v>2.5</v>
      </c>
      <c r="D8" s="7">
        <f t="shared" si="0"/>
        <v>57.224999999999994</v>
      </c>
      <c r="E8" s="7">
        <f t="shared" si="1"/>
        <v>83.76961536499415</v>
      </c>
      <c r="F8" s="7">
        <f t="shared" si="2"/>
        <v>0.6831235854511672</v>
      </c>
      <c r="G8" s="5">
        <v>0.0225</v>
      </c>
      <c r="H8" s="7">
        <f t="shared" si="3"/>
        <v>41.7094082687458</v>
      </c>
      <c r="I8" s="5">
        <f t="shared" si="4"/>
        <v>0.0002</v>
      </c>
      <c r="J8" s="7">
        <f t="shared" si="5"/>
        <v>27.898732175731862</v>
      </c>
      <c r="K8" s="7">
        <f t="shared" si="6"/>
        <v>0.4875269930228373</v>
      </c>
      <c r="L8" s="7">
        <f t="shared" si="7"/>
        <v>0.739323168982324</v>
      </c>
      <c r="M8" s="7">
        <v>0.5</v>
      </c>
      <c r="N8" s="8" t="b">
        <f t="shared" si="8"/>
        <v>0</v>
      </c>
      <c r="O8" s="9">
        <f t="shared" si="9"/>
        <v>0</v>
      </c>
      <c r="P8" s="9">
        <f t="shared" si="10"/>
        <v>1</v>
      </c>
    </row>
    <row r="9" spans="1:16" ht="14.25">
      <c r="A9" s="5">
        <v>80</v>
      </c>
      <c r="B9" s="5">
        <v>0.8</v>
      </c>
      <c r="C9" s="5">
        <v>2.5</v>
      </c>
      <c r="D9" s="7">
        <f t="shared" si="0"/>
        <v>65.60000000000001</v>
      </c>
      <c r="E9" s="7">
        <f t="shared" si="1"/>
        <v>84.3081318457076</v>
      </c>
      <c r="F9" s="7">
        <f t="shared" si="2"/>
        <v>0.7780981331676834</v>
      </c>
      <c r="G9" s="5">
        <v>0.0225</v>
      </c>
      <c r="H9" s="7">
        <f t="shared" si="3"/>
        <v>42.62422975493276</v>
      </c>
      <c r="I9" s="5">
        <f t="shared" si="4"/>
        <v>0.0002</v>
      </c>
      <c r="J9" s="7">
        <f t="shared" si="5"/>
        <v>34.88129241812501</v>
      </c>
      <c r="K9" s="7">
        <f t="shared" si="6"/>
        <v>0.5317270185689786</v>
      </c>
      <c r="L9" s="7">
        <f t="shared" si="7"/>
        <v>0.7560232061762818</v>
      </c>
      <c r="M9" s="7">
        <v>0.5</v>
      </c>
      <c r="N9" s="8" t="b">
        <f t="shared" si="8"/>
        <v>1</v>
      </c>
      <c r="O9" s="9">
        <f t="shared" si="9"/>
        <v>0</v>
      </c>
      <c r="P9" s="9">
        <f t="shared" si="10"/>
        <v>0</v>
      </c>
    </row>
    <row r="10" spans="1:16" ht="14.25">
      <c r="A10" s="5">
        <v>80</v>
      </c>
      <c r="B10" s="5">
        <v>0.9</v>
      </c>
      <c r="C10" s="5">
        <v>2.5</v>
      </c>
      <c r="D10" s="7">
        <f t="shared" si="0"/>
        <v>74.025</v>
      </c>
      <c r="E10" s="7">
        <f t="shared" si="1"/>
        <v>84.84664832642105</v>
      </c>
      <c r="F10" s="7">
        <f t="shared" si="2"/>
        <v>0.8724563840779176</v>
      </c>
      <c r="G10" s="5">
        <v>0.0225</v>
      </c>
      <c r="H10" s="7">
        <f t="shared" si="3"/>
        <v>43.44516350652802</v>
      </c>
      <c r="I10" s="5">
        <f t="shared" si="4"/>
        <v>0.0002</v>
      </c>
      <c r="J10" s="7">
        <f t="shared" si="5"/>
        <v>42.482171942541996</v>
      </c>
      <c r="K10" s="7">
        <f t="shared" si="6"/>
        <v>0.5738895230333265</v>
      </c>
      <c r="L10" s="7">
        <f t="shared" si="7"/>
        <v>0.7710748549384705</v>
      </c>
      <c r="M10" s="7">
        <v>0.5</v>
      </c>
      <c r="N10" s="8" t="b">
        <f t="shared" si="8"/>
        <v>1</v>
      </c>
      <c r="O10" s="9">
        <f t="shared" si="9"/>
        <v>0</v>
      </c>
      <c r="P10" s="9">
        <f t="shared" si="10"/>
        <v>0</v>
      </c>
    </row>
    <row r="11" spans="1:16" ht="14.25">
      <c r="A11" s="5">
        <v>80</v>
      </c>
      <c r="B11" s="5">
        <v>1</v>
      </c>
      <c r="C11" s="5">
        <v>2.5</v>
      </c>
      <c r="D11" s="7">
        <f t="shared" si="0"/>
        <v>82.5</v>
      </c>
      <c r="E11" s="7">
        <f t="shared" si="1"/>
        <v>85.3851648071345</v>
      </c>
      <c r="F11" s="7">
        <f t="shared" si="2"/>
        <v>0.9662099989658458</v>
      </c>
      <c r="G11" s="5">
        <v>0.0225</v>
      </c>
      <c r="H11" s="7">
        <f t="shared" si="3"/>
        <v>44.19054962105792</v>
      </c>
      <c r="I11" s="5">
        <f t="shared" si="4"/>
        <v>0.0002</v>
      </c>
      <c r="J11" s="7">
        <f t="shared" si="5"/>
        <v>50.67970908970704</v>
      </c>
      <c r="K11" s="7">
        <f t="shared" si="6"/>
        <v>0.6142995041176611</v>
      </c>
      <c r="L11" s="7">
        <f t="shared" si="7"/>
        <v>0.784800517830568</v>
      </c>
      <c r="M11" s="7">
        <v>0.5</v>
      </c>
      <c r="N11" s="8" t="b">
        <f t="shared" si="8"/>
        <v>1</v>
      </c>
      <c r="O11" s="9">
        <f t="shared" si="9"/>
        <v>0</v>
      </c>
      <c r="P11" s="9">
        <f t="shared" si="10"/>
        <v>0</v>
      </c>
    </row>
    <row r="12" spans="1:16" ht="14.25">
      <c r="A12" s="5">
        <v>80</v>
      </c>
      <c r="B12" s="5">
        <v>1.1</v>
      </c>
      <c r="C12" s="5">
        <v>2.5</v>
      </c>
      <c r="D12" s="7">
        <f t="shared" si="0"/>
        <v>91.025</v>
      </c>
      <c r="E12" s="7">
        <f t="shared" si="1"/>
        <v>85.92368128784796</v>
      </c>
      <c r="F12" s="7">
        <f t="shared" si="2"/>
        <v>1.0593703462851227</v>
      </c>
      <c r="G12" s="5">
        <v>0.0225</v>
      </c>
      <c r="H12" s="7">
        <f t="shared" si="3"/>
        <v>44.87372449464083</v>
      </c>
      <c r="I12" s="5">
        <f t="shared" si="4"/>
        <v>0.0002</v>
      </c>
      <c r="J12" s="7">
        <f t="shared" si="5"/>
        <v>59.45545523057285</v>
      </c>
      <c r="K12" s="7">
        <f t="shared" si="6"/>
        <v>0.653177206597889</v>
      </c>
      <c r="L12" s="7">
        <f t="shared" si="7"/>
        <v>0.7974345358686862</v>
      </c>
      <c r="M12" s="7">
        <v>0.5</v>
      </c>
      <c r="N12" s="8" t="b">
        <f t="shared" si="8"/>
        <v>1</v>
      </c>
      <c r="O12" s="9">
        <f t="shared" si="9"/>
        <v>0</v>
      </c>
      <c r="P12" s="9">
        <f t="shared" si="10"/>
        <v>0</v>
      </c>
    </row>
    <row r="13" spans="1:16" ht="14.25">
      <c r="A13" s="5">
        <v>80</v>
      </c>
      <c r="B13" s="5">
        <v>1.2</v>
      </c>
      <c r="C13" s="5">
        <v>2.5</v>
      </c>
      <c r="D13" s="7">
        <f t="shared" si="0"/>
        <v>99.6</v>
      </c>
      <c r="E13" s="7">
        <f t="shared" si="1"/>
        <v>86.46219776856141</v>
      </c>
      <c r="F13" s="7">
        <f t="shared" si="2"/>
        <v>1.1519485112627526</v>
      </c>
      <c r="G13" s="5">
        <v>0.0225</v>
      </c>
      <c r="H13" s="7">
        <f t="shared" si="3"/>
        <v>45.504707439019604</v>
      </c>
      <c r="I13" s="5">
        <f t="shared" si="4"/>
        <v>0.0002</v>
      </c>
      <c r="J13" s="7">
        <f t="shared" si="5"/>
        <v>68.79346691372221</v>
      </c>
      <c r="K13" s="7">
        <f t="shared" si="6"/>
        <v>0.6906974589731146</v>
      </c>
      <c r="L13" s="7">
        <f t="shared" si="7"/>
        <v>0.8091528893676508</v>
      </c>
      <c r="M13" s="7">
        <v>0.5</v>
      </c>
      <c r="N13" s="8" t="b">
        <f t="shared" si="8"/>
        <v>1</v>
      </c>
      <c r="O13" s="9">
        <f t="shared" si="9"/>
        <v>0</v>
      </c>
      <c r="P13" s="9">
        <f t="shared" si="10"/>
        <v>0</v>
      </c>
    </row>
    <row r="14" spans="1:16" ht="14.25">
      <c r="A14" s="5">
        <v>80</v>
      </c>
      <c r="B14" s="5">
        <v>1.3</v>
      </c>
      <c r="C14" s="5">
        <v>2.5</v>
      </c>
      <c r="D14" s="7">
        <f t="shared" si="0"/>
        <v>108.22500000000001</v>
      </c>
      <c r="E14" s="7">
        <f t="shared" si="1"/>
        <v>87.00071424927485</v>
      </c>
      <c r="F14" s="7">
        <f t="shared" si="2"/>
        <v>1.2439553046646632</v>
      </c>
      <c r="G14" s="5">
        <v>0.0225</v>
      </c>
      <c r="H14" s="7">
        <f t="shared" si="3"/>
        <v>46.09122787839447</v>
      </c>
      <c r="I14" s="5">
        <f t="shared" si="4"/>
        <v>0.0002</v>
      </c>
      <c r="J14" s="7">
        <f t="shared" si="5"/>
        <v>78.67980202834099</v>
      </c>
      <c r="K14" s="7">
        <f t="shared" si="6"/>
        <v>0.7270020977439684</v>
      </c>
      <c r="L14" s="7">
        <f t="shared" si="7"/>
        <v>0.8200912825796063</v>
      </c>
      <c r="M14" s="7">
        <v>0.5</v>
      </c>
      <c r="N14" s="8" t="b">
        <f t="shared" si="8"/>
        <v>1</v>
      </c>
      <c r="O14" s="9">
        <f t="shared" si="9"/>
        <v>0</v>
      </c>
      <c r="P14" s="9">
        <f t="shared" si="10"/>
        <v>0</v>
      </c>
    </row>
    <row r="15" spans="1:16" ht="14.25">
      <c r="A15" s="5">
        <v>80</v>
      </c>
      <c r="B15" s="5">
        <v>1.4</v>
      </c>
      <c r="C15" s="5">
        <v>2.5</v>
      </c>
      <c r="D15" s="7">
        <f t="shared" si="0"/>
        <v>116.89999999999999</v>
      </c>
      <c r="E15" s="7">
        <f t="shared" si="1"/>
        <v>87.5392307299883</v>
      </c>
      <c r="F15" s="7">
        <f t="shared" si="2"/>
        <v>1.3354012712377374</v>
      </c>
      <c r="G15" s="5">
        <v>0.0225</v>
      </c>
      <c r="H15" s="7">
        <f t="shared" si="3"/>
        <v>46.639381175032774</v>
      </c>
      <c r="I15" s="5">
        <f t="shared" si="4"/>
        <v>0.0002</v>
      </c>
      <c r="J15" s="7">
        <f t="shared" si="5"/>
        <v>89.10214950351131</v>
      </c>
      <c r="K15" s="7">
        <f t="shared" si="6"/>
        <v>0.7622082934432106</v>
      </c>
      <c r="L15" s="7">
        <f t="shared" si="7"/>
        <v>0.8303566874780343</v>
      </c>
      <c r="M15" s="7">
        <v>0.5</v>
      </c>
      <c r="N15" s="8" t="b">
        <f t="shared" si="8"/>
        <v>1</v>
      </c>
      <c r="O15" s="9">
        <f t="shared" si="9"/>
        <v>0</v>
      </c>
      <c r="P15" s="9">
        <f t="shared" si="10"/>
        <v>0</v>
      </c>
    </row>
    <row r="16" spans="1:16" ht="14.25">
      <c r="A16" s="5">
        <v>80</v>
      </c>
      <c r="B16" s="5">
        <v>1.5</v>
      </c>
      <c r="C16" s="5">
        <v>2.5</v>
      </c>
      <c r="D16" s="7">
        <f t="shared" si="0"/>
        <v>125.625</v>
      </c>
      <c r="E16" s="7">
        <f t="shared" si="1"/>
        <v>88.07774721070176</v>
      </c>
      <c r="F16" s="7">
        <f t="shared" si="2"/>
        <v>1.426296697842155</v>
      </c>
      <c r="G16" s="5">
        <v>0.0225</v>
      </c>
      <c r="H16" s="7">
        <f t="shared" si="3"/>
        <v>47.15406393545195</v>
      </c>
      <c r="I16" s="5">
        <f t="shared" si="4"/>
        <v>0.0002</v>
      </c>
      <c r="J16" s="7">
        <f t="shared" si="5"/>
        <v>100.0495498509685</v>
      </c>
      <c r="K16" s="7">
        <f t="shared" si="6"/>
        <v>0.7964143271718885</v>
      </c>
      <c r="L16" s="7">
        <f t="shared" si="7"/>
        <v>0.8400350042741532</v>
      </c>
      <c r="M16" s="7">
        <v>0.5</v>
      </c>
      <c r="N16" s="8" t="b">
        <f t="shared" si="8"/>
        <v>1</v>
      </c>
      <c r="O16" s="9">
        <f t="shared" si="9"/>
        <v>0</v>
      </c>
      <c r="P16" s="9">
        <f t="shared" si="10"/>
        <v>0</v>
      </c>
    </row>
    <row r="17" spans="1:16" ht="14.25">
      <c r="A17" s="5">
        <v>80</v>
      </c>
      <c r="B17" s="5">
        <v>1.6</v>
      </c>
      <c r="C17" s="5">
        <v>2.5</v>
      </c>
      <c r="D17" s="7">
        <f t="shared" si="0"/>
        <v>134.4</v>
      </c>
      <c r="E17" s="7">
        <f t="shared" si="1"/>
        <v>88.61626369141521</v>
      </c>
      <c r="F17" s="7">
        <f t="shared" si="2"/>
        <v>1.5166516212872123</v>
      </c>
      <c r="G17" s="5">
        <v>0.0225</v>
      </c>
      <c r="H17" s="7">
        <f t="shared" si="3"/>
        <v>47.63927251038418</v>
      </c>
      <c r="I17" s="5">
        <f t="shared" si="4"/>
        <v>0.0002</v>
      </c>
      <c r="J17" s="7">
        <f t="shared" si="5"/>
        <v>111.51217951980423</v>
      </c>
      <c r="K17" s="7">
        <f t="shared" si="6"/>
        <v>0.82970371666521</v>
      </c>
      <c r="L17" s="7">
        <f t="shared" si="7"/>
        <v>0.8491963132458421</v>
      </c>
      <c r="M17" s="7">
        <v>0.5</v>
      </c>
      <c r="N17" s="8" t="b">
        <f t="shared" si="8"/>
        <v>1</v>
      </c>
      <c r="O17" s="9">
        <f t="shared" si="9"/>
        <v>0</v>
      </c>
      <c r="P17" s="9">
        <f t="shared" si="10"/>
        <v>0</v>
      </c>
    </row>
    <row r="18" spans="1:16" ht="14.25">
      <c r="A18" s="5">
        <v>80</v>
      </c>
      <c r="B18" s="5">
        <v>1.7</v>
      </c>
      <c r="C18" s="5">
        <v>2.5</v>
      </c>
      <c r="D18" s="7">
        <f t="shared" si="0"/>
        <v>143.225</v>
      </c>
      <c r="E18" s="7">
        <f t="shared" si="1"/>
        <v>89.15478017212865</v>
      </c>
      <c r="F18" s="7">
        <f t="shared" si="2"/>
        <v>1.6064758358831626</v>
      </c>
      <c r="G18" s="5">
        <v>0.0225</v>
      </c>
      <c r="H18" s="7">
        <f t="shared" si="3"/>
        <v>48.09831343476619</v>
      </c>
      <c r="I18" s="5">
        <f t="shared" si="4"/>
        <v>0.0002</v>
      </c>
      <c r="J18" s="7">
        <f t="shared" si="5"/>
        <v>123.48118130424271</v>
      </c>
      <c r="K18" s="7">
        <f t="shared" si="6"/>
        <v>0.8621482374183468</v>
      </c>
      <c r="L18" s="7">
        <f t="shared" si="7"/>
        <v>0.8578985764041939</v>
      </c>
      <c r="M18" s="7">
        <v>0.5</v>
      </c>
      <c r="N18" s="8" t="b">
        <f t="shared" si="8"/>
        <v>0</v>
      </c>
      <c r="O18" s="9">
        <f t="shared" si="9"/>
        <v>-1</v>
      </c>
      <c r="P18" s="9">
        <f t="shared" si="10"/>
        <v>0</v>
      </c>
    </row>
    <row r="19" spans="1:16" ht="14.25">
      <c r="A19" s="5">
        <v>80</v>
      </c>
      <c r="B19" s="5">
        <v>1.8</v>
      </c>
      <c r="C19" s="5">
        <v>2.5</v>
      </c>
      <c r="D19" s="7">
        <f t="shared" si="0"/>
        <v>152.1</v>
      </c>
      <c r="E19" s="7">
        <f t="shared" si="1"/>
        <v>89.69329665284211</v>
      </c>
      <c r="F19" s="7">
        <f t="shared" si="2"/>
        <v>1.6957789007210096</v>
      </c>
      <c r="G19" s="5">
        <v>0.0225</v>
      </c>
      <c r="H19" s="7">
        <f t="shared" si="3"/>
        <v>48.53395537121076</v>
      </c>
      <c r="I19" s="5">
        <f t="shared" si="4"/>
        <v>0.0002</v>
      </c>
      <c r="J19" s="7">
        <f t="shared" si="5"/>
        <v>135.9485287666807</v>
      </c>
      <c r="K19" s="7">
        <f t="shared" si="6"/>
        <v>0.8938101825554288</v>
      </c>
      <c r="L19" s="7">
        <f t="shared" si="7"/>
        <v>0.8661903095981106</v>
      </c>
      <c r="M19" s="7">
        <v>0.5</v>
      </c>
      <c r="N19" s="8" t="b">
        <f t="shared" si="8"/>
        <v>0</v>
      </c>
      <c r="O19" s="9">
        <f t="shared" si="9"/>
        <v>-1</v>
      </c>
      <c r="P19" s="9">
        <f t="shared" si="10"/>
        <v>0</v>
      </c>
    </row>
    <row r="20" spans="1:16" ht="14.25">
      <c r="A20" s="5">
        <v>80</v>
      </c>
      <c r="B20" s="5">
        <v>1.9</v>
      </c>
      <c r="C20" s="5">
        <v>2.5</v>
      </c>
      <c r="D20" s="7">
        <f t="shared" si="0"/>
        <v>161.025</v>
      </c>
      <c r="E20" s="7">
        <f t="shared" si="1"/>
        <v>90.23181313355556</v>
      </c>
      <c r="F20" s="7">
        <f t="shared" si="2"/>
        <v>1.784570146691619</v>
      </c>
      <c r="G20" s="5">
        <v>0.0225</v>
      </c>
      <c r="H20" s="7">
        <f t="shared" si="3"/>
        <v>48.94854112266517</v>
      </c>
      <c r="I20" s="5">
        <f t="shared" si="4"/>
        <v>0.0002</v>
      </c>
      <c r="J20" s="7">
        <f t="shared" si="5"/>
        <v>148.90691629391068</v>
      </c>
      <c r="K20" s="7">
        <f t="shared" si="6"/>
        <v>0.9247440850421406</v>
      </c>
      <c r="L20" s="7">
        <f t="shared" si="7"/>
        <v>0.874112551944311</v>
      </c>
      <c r="M20" s="7">
        <v>0.5</v>
      </c>
      <c r="N20" s="8" t="b">
        <f t="shared" si="8"/>
        <v>0</v>
      </c>
      <c r="O20" s="9">
        <f t="shared" si="9"/>
        <v>-1</v>
      </c>
      <c r="P20" s="9">
        <f t="shared" si="10"/>
        <v>0</v>
      </c>
    </row>
    <row r="21" spans="1:16" ht="14.25">
      <c r="A21" s="5">
        <v>80</v>
      </c>
      <c r="B21" s="5">
        <v>2</v>
      </c>
      <c r="C21" s="5">
        <v>2.5</v>
      </c>
      <c r="D21" s="7">
        <f t="shared" si="0"/>
        <v>170</v>
      </c>
      <c r="E21" s="7">
        <f t="shared" si="1"/>
        <v>90.770329614269</v>
      </c>
      <c r="F21" s="7">
        <f t="shared" si="2"/>
        <v>1.872858683254976</v>
      </c>
      <c r="G21" s="5">
        <v>0.0225</v>
      </c>
      <c r="H21" s="7">
        <f t="shared" si="3"/>
        <v>49.344071731349615</v>
      </c>
      <c r="I21" s="5">
        <f t="shared" si="4"/>
        <v>0.0002</v>
      </c>
      <c r="J21" s="7">
        <f t="shared" si="5"/>
        <v>162.3496688120771</v>
      </c>
      <c r="K21" s="7">
        <f t="shared" si="6"/>
        <v>0.9549980518357477</v>
      </c>
      <c r="L21" s="7">
        <f t="shared" si="7"/>
        <v>0.8817003441378108</v>
      </c>
      <c r="M21" s="7">
        <v>0.5</v>
      </c>
      <c r="N21" s="8" t="b">
        <f t="shared" si="8"/>
        <v>0</v>
      </c>
      <c r="O21" s="9">
        <f t="shared" si="9"/>
        <v>-1</v>
      </c>
      <c r="P21" s="9">
        <f t="shared" si="10"/>
        <v>0</v>
      </c>
    </row>
    <row r="22" spans="1:16" ht="14.25">
      <c r="A22" s="5">
        <v>80</v>
      </c>
      <c r="B22" s="5">
        <v>2.1</v>
      </c>
      <c r="C22" s="5">
        <v>2.5</v>
      </c>
      <c r="D22" s="7">
        <f t="shared" si="0"/>
        <v>179.025</v>
      </c>
      <c r="E22" s="7">
        <f t="shared" si="1"/>
        <v>91.30884609498246</v>
      </c>
      <c r="F22" s="7">
        <f t="shared" si="2"/>
        <v>1.9606534049699011</v>
      </c>
      <c r="G22" s="5">
        <v>0.0225</v>
      </c>
      <c r="H22" s="7">
        <f t="shared" si="3"/>
        <v>49.72227065109414</v>
      </c>
      <c r="I22" s="5">
        <f t="shared" si="4"/>
        <v>0.0002</v>
      </c>
      <c r="J22" s="7">
        <f t="shared" si="5"/>
        <v>176.27066681384497</v>
      </c>
      <c r="K22" s="7">
        <f t="shared" si="6"/>
        <v>0.9846148125336962</v>
      </c>
      <c r="L22" s="7">
        <f t="shared" si="7"/>
        <v>0.8889838562318712</v>
      </c>
      <c r="M22" s="7">
        <v>0.5</v>
      </c>
      <c r="N22" s="8" t="b">
        <f t="shared" si="8"/>
        <v>0</v>
      </c>
      <c r="O22" s="9">
        <f t="shared" si="9"/>
        <v>-1</v>
      </c>
      <c r="P22" s="9">
        <f t="shared" si="10"/>
        <v>0</v>
      </c>
    </row>
    <row r="23" spans="1:16" ht="14.25">
      <c r="A23" s="5">
        <v>80</v>
      </c>
      <c r="B23" s="5">
        <v>2.2</v>
      </c>
      <c r="C23" s="5">
        <v>2.5</v>
      </c>
      <c r="D23" s="7">
        <f t="shared" si="0"/>
        <v>188.10000000000002</v>
      </c>
      <c r="E23" s="7">
        <f t="shared" si="1"/>
        <v>91.84736257569591</v>
      </c>
      <c r="F23" s="7">
        <f t="shared" si="2"/>
        <v>2.0479629977940585</v>
      </c>
      <c r="G23" s="5">
        <v>0.0225</v>
      </c>
      <c r="H23" s="7">
        <f t="shared" si="3"/>
        <v>50.08463342738071</v>
      </c>
      <c r="I23" s="5">
        <f t="shared" si="4"/>
        <v>0.0002</v>
      </c>
      <c r="J23" s="7">
        <f t="shared" si="5"/>
        <v>190.66428347776434</v>
      </c>
      <c r="K23" s="7">
        <f t="shared" si="6"/>
        <v>1.0136325543740794</v>
      </c>
      <c r="L23" s="7">
        <f t="shared" si="7"/>
        <v>0.8959892605280312</v>
      </c>
      <c r="M23" s="7">
        <v>0.5</v>
      </c>
      <c r="N23" s="8" t="b">
        <f t="shared" si="8"/>
        <v>0</v>
      </c>
      <c r="O23" s="9">
        <f t="shared" si="9"/>
        <v>-1</v>
      </c>
      <c r="P23" s="9">
        <f t="shared" si="10"/>
        <v>0</v>
      </c>
    </row>
    <row r="24" spans="1:15" ht="14.25">
      <c r="A24" s="5">
        <v>80</v>
      </c>
      <c r="B24" s="5">
        <v>2.3</v>
      </c>
      <c r="C24" s="5">
        <v>2.5</v>
      </c>
      <c r="D24" s="7">
        <f t="shared" si="0"/>
        <v>197.225</v>
      </c>
      <c r="E24" s="7">
        <f t="shared" si="1"/>
        <v>92.38587905640935</v>
      </c>
      <c r="F24" s="7">
        <f t="shared" si="2"/>
        <v>2.134795945163628</v>
      </c>
      <c r="G24" s="5">
        <v>0.0225</v>
      </c>
      <c r="H24" s="7">
        <f t="shared" si="3"/>
        <v>50.43246666034187</v>
      </c>
      <c r="I24" s="5">
        <f t="shared" si="4"/>
        <v>0.0002</v>
      </c>
      <c r="J24" s="7">
        <f t="shared" si="5"/>
        <v>205.52533145550933</v>
      </c>
      <c r="K24" s="7">
        <f t="shared" si="6"/>
        <v>1.0420855949068797</v>
      </c>
      <c r="L24" s="7">
        <f t="shared" si="7"/>
        <v>0.9027394160087984</v>
      </c>
      <c r="M24" s="7">
        <v>0.5</v>
      </c>
      <c r="N24" s="8" t="b">
        <f t="shared" si="8"/>
        <v>0</v>
      </c>
      <c r="O24" s="9">
        <f t="shared" si="9"/>
        <v>-1</v>
      </c>
    </row>
    <row r="25" spans="1:15" ht="14.25">
      <c r="A25" s="5">
        <v>80</v>
      </c>
      <c r="B25" s="5">
        <v>2.4</v>
      </c>
      <c r="C25" s="5">
        <v>2.5</v>
      </c>
      <c r="D25" s="7">
        <f t="shared" si="0"/>
        <v>206.4</v>
      </c>
      <c r="E25" s="7">
        <f t="shared" si="1"/>
        <v>92.9243955371228</v>
      </c>
      <c r="F25" s="7">
        <f t="shared" si="2"/>
        <v>2.2211605338615765</v>
      </c>
      <c r="G25" s="5">
        <v>0.0225</v>
      </c>
      <c r="H25" s="7">
        <f t="shared" si="3"/>
        <v>50.76691892283645</v>
      </c>
      <c r="I25" s="5">
        <f t="shared" si="4"/>
        <v>0.0002</v>
      </c>
      <c r="J25" s="7">
        <f t="shared" si="5"/>
        <v>220.84901747509073</v>
      </c>
      <c r="K25" s="7">
        <f t="shared" si="6"/>
        <v>1.0700049296273775</v>
      </c>
      <c r="L25" s="7">
        <f t="shared" si="7"/>
        <v>0.9092544113270636</v>
      </c>
      <c r="M25" s="7">
        <v>0.5</v>
      </c>
      <c r="N25" s="8" t="b">
        <f t="shared" si="8"/>
        <v>0</v>
      </c>
      <c r="O25" s="9">
        <f t="shared" si="9"/>
        <v>-1</v>
      </c>
    </row>
    <row r="26" spans="1:15" ht="14.25">
      <c r="A26" s="5">
        <v>80</v>
      </c>
      <c r="B26" s="5">
        <v>2.5</v>
      </c>
      <c r="C26" s="5">
        <v>2.5</v>
      </c>
      <c r="D26" s="7">
        <f t="shared" si="0"/>
        <v>215.625</v>
      </c>
      <c r="E26" s="7">
        <f t="shared" si="1"/>
        <v>93.46291201783626</v>
      </c>
      <c r="F26" s="7">
        <f t="shared" si="2"/>
        <v>2.3070648596830643</v>
      </c>
      <c r="G26" s="5">
        <v>0.0225</v>
      </c>
      <c r="H26" s="7">
        <f t="shared" si="3"/>
        <v>51.089005557028806</v>
      </c>
      <c r="I26" s="5">
        <f t="shared" si="4"/>
        <v>0.0002</v>
      </c>
      <c r="J26" s="7">
        <f t="shared" si="5"/>
        <v>236.63090332678388</v>
      </c>
      <c r="K26" s="7">
        <f t="shared" si="6"/>
        <v>1.0974186820952296</v>
      </c>
      <c r="L26" s="7">
        <f t="shared" si="7"/>
        <v>0.915552000188641</v>
      </c>
      <c r="M26" s="7">
        <v>0.5</v>
      </c>
      <c r="N26" s="8" t="b">
        <f t="shared" si="8"/>
        <v>0</v>
      </c>
      <c r="O26" s="9">
        <f t="shared" si="9"/>
        <v>-1</v>
      </c>
    </row>
    <row r="27" spans="1:15" ht="14.25">
      <c r="A27" s="5">
        <v>80</v>
      </c>
      <c r="B27" s="5">
        <v>2.6</v>
      </c>
      <c r="C27" s="5">
        <v>2.5</v>
      </c>
      <c r="D27" s="7">
        <f t="shared" si="0"/>
        <v>224.9</v>
      </c>
      <c r="E27" s="7">
        <f t="shared" si="1"/>
        <v>94.00142849854971</v>
      </c>
      <c r="F27" s="7">
        <f t="shared" si="2"/>
        <v>2.392516832906107</v>
      </c>
      <c r="G27" s="5">
        <v>0.0225</v>
      </c>
      <c r="H27" s="7">
        <f t="shared" si="3"/>
        <v>51.39962875525899</v>
      </c>
      <c r="I27" s="5">
        <f t="shared" si="4"/>
        <v>0.0002</v>
      </c>
      <c r="J27" s="7">
        <f t="shared" si="5"/>
        <v>252.8668721092835</v>
      </c>
      <c r="K27" s="7">
        <f t="shared" si="6"/>
        <v>1.124352477142212</v>
      </c>
      <c r="L27" s="7">
        <f t="shared" si="7"/>
        <v>0.9216479538545287</v>
      </c>
      <c r="M27" s="7">
        <v>0.5</v>
      </c>
      <c r="N27" s="8" t="b">
        <f t="shared" si="8"/>
        <v>0</v>
      </c>
      <c r="O27" s="9">
        <f t="shared" si="9"/>
        <v>-1</v>
      </c>
    </row>
    <row r="28" spans="1:15" ht="14.25">
      <c r="A28" s="5">
        <v>80</v>
      </c>
      <c r="B28" s="5">
        <v>2.7</v>
      </c>
      <c r="C28" s="5">
        <v>2.5</v>
      </c>
      <c r="D28" s="7">
        <f t="shared" si="0"/>
        <v>234.22500000000002</v>
      </c>
      <c r="E28" s="7">
        <f t="shared" si="1"/>
        <v>94.53994497926317</v>
      </c>
      <c r="F28" s="7">
        <f t="shared" si="2"/>
        <v>2.477524183575271</v>
      </c>
      <c r="G28" s="5">
        <v>0.0225</v>
      </c>
      <c r="H28" s="7">
        <f t="shared" si="3"/>
        <v>51.6995939670302</v>
      </c>
      <c r="I28" s="5">
        <f t="shared" si="4"/>
        <v>0.0002</v>
      </c>
      <c r="J28" s="7">
        <f t="shared" si="5"/>
        <v>269.55309884742474</v>
      </c>
      <c r="K28" s="7">
        <f t="shared" si="6"/>
        <v>1.1508297527907982</v>
      </c>
      <c r="L28" s="7">
        <f t="shared" si="7"/>
        <v>0.9275563490850394</v>
      </c>
      <c r="M28" s="7">
        <v>0.5</v>
      </c>
      <c r="N28" s="8" t="b">
        <f t="shared" si="8"/>
        <v>0</v>
      </c>
      <c r="O28" s="9">
        <f t="shared" si="9"/>
        <v>-1</v>
      </c>
    </row>
    <row r="29" spans="1:15" ht="14.25">
      <c r="A29" s="5">
        <v>80</v>
      </c>
      <c r="B29" s="5">
        <v>2.8</v>
      </c>
      <c r="C29" s="5">
        <v>2.5</v>
      </c>
      <c r="D29" s="7">
        <f t="shared" si="0"/>
        <v>243.6</v>
      </c>
      <c r="E29" s="7">
        <f t="shared" si="1"/>
        <v>95.07846145997661</v>
      </c>
      <c r="F29" s="7">
        <f t="shared" si="2"/>
        <v>2.562094466605812</v>
      </c>
      <c r="G29" s="5">
        <v>0.0225</v>
      </c>
      <c r="H29" s="7">
        <f t="shared" si="3"/>
        <v>51.98962341407855</v>
      </c>
      <c r="I29" s="5">
        <f t="shared" si="4"/>
        <v>0.0002</v>
      </c>
      <c r="J29" s="7">
        <f t="shared" si="5"/>
        <v>286.6860247709376</v>
      </c>
      <c r="K29" s="7">
        <f t="shared" si="6"/>
        <v>1.176872022869202</v>
      </c>
      <c r="L29" s="7">
        <f t="shared" si="7"/>
        <v>0.9332898052758493</v>
      </c>
      <c r="M29" s="7">
        <v>0.5</v>
      </c>
      <c r="N29" s="8" t="b">
        <f t="shared" si="8"/>
        <v>0</v>
      </c>
      <c r="O29" s="9">
        <f t="shared" si="9"/>
        <v>-1</v>
      </c>
    </row>
    <row r="30" ht="14.25">
      <c r="E30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王正发</dc:creator>
  <cp:keywords/>
  <dc:description/>
  <cp:lastModifiedBy>王正发</cp:lastModifiedBy>
  <cp:lastPrinted>2003-10-10T00:45:53Z</cp:lastPrinted>
  <dcterms:created xsi:type="dcterms:W3CDTF">2003-10-08T23:49:58Z</dcterms:created>
  <dcterms:modified xsi:type="dcterms:W3CDTF">2003-10-16T12:24:29Z</dcterms:modified>
  <cp:category/>
  <cp:version/>
  <cp:contentType/>
  <cp:contentStatus/>
</cp:coreProperties>
</file>