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9030" tabRatio="438" activeTab="0"/>
  </bookViews>
  <sheets>
    <sheet name="地形测量计算全表（全正旋）" sheetId="1" r:id="rId1"/>
  </sheets>
  <definedNames>
    <definedName name="_xlnm.Print_Titles" localSheetId="0">'地形测量计算全表（全正旋）'!$1:$4</definedName>
  </definedNames>
  <calcPr fullCalcOnLoad="1"/>
</workbook>
</file>

<file path=xl/sharedStrings.xml><?xml version="1.0" encoding="utf-8"?>
<sst xmlns="http://schemas.openxmlformats.org/spreadsheetml/2006/main" count="110" uniqueCount="48">
  <si>
    <t>机高</t>
  </si>
  <si>
    <t>杆高</t>
  </si>
  <si>
    <t>斜距</t>
  </si>
  <si>
    <t>平距</t>
  </si>
  <si>
    <t>高差</t>
  </si>
  <si>
    <t>地形测量计算全表（全正旋）</t>
  </si>
  <si>
    <t>角度（度分秒）</t>
  </si>
  <si>
    <t>x</t>
  </si>
  <si>
    <t>y</t>
  </si>
  <si>
    <t>z</t>
  </si>
  <si>
    <r>
      <t>水平角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度</t>
    </r>
    <r>
      <rPr>
        <b/>
        <sz val="12"/>
        <rFont val="Times New Roman"/>
        <family val="1"/>
      </rPr>
      <t>)</t>
    </r>
  </si>
  <si>
    <r>
      <t>水平角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分</t>
    </r>
    <r>
      <rPr>
        <b/>
        <sz val="12"/>
        <rFont val="Times New Roman"/>
        <family val="1"/>
      </rPr>
      <t>)</t>
    </r>
  </si>
  <si>
    <r>
      <t>水平角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秒</t>
    </r>
    <r>
      <rPr>
        <b/>
        <sz val="12"/>
        <rFont val="Times New Roman"/>
        <family val="1"/>
      </rPr>
      <t>)</t>
    </r>
  </si>
  <si>
    <r>
      <t>水平角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十进制度</t>
    </r>
    <r>
      <rPr>
        <b/>
        <sz val="12"/>
        <rFont val="Times New Roman"/>
        <family val="1"/>
      </rPr>
      <t>)</t>
    </r>
  </si>
  <si>
    <r>
      <t>水平角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弧度</t>
    </r>
    <r>
      <rPr>
        <b/>
        <sz val="12"/>
        <rFont val="Times New Roman"/>
        <family val="1"/>
      </rPr>
      <t>)</t>
    </r>
  </si>
  <si>
    <r>
      <t>天顶角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度</t>
    </r>
    <r>
      <rPr>
        <b/>
        <sz val="12"/>
        <rFont val="Times New Roman"/>
        <family val="1"/>
      </rPr>
      <t>)</t>
    </r>
  </si>
  <si>
    <r>
      <t>天顶角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分</t>
    </r>
    <r>
      <rPr>
        <b/>
        <sz val="12"/>
        <rFont val="Times New Roman"/>
        <family val="1"/>
      </rPr>
      <t>)</t>
    </r>
  </si>
  <si>
    <r>
      <t>天顶角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秒</t>
    </r>
    <r>
      <rPr>
        <b/>
        <sz val="12"/>
        <rFont val="Times New Roman"/>
        <family val="1"/>
      </rPr>
      <t>)</t>
    </r>
  </si>
  <si>
    <r>
      <t>天顶角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十进制度</t>
    </r>
    <r>
      <rPr>
        <b/>
        <sz val="12"/>
        <rFont val="Times New Roman"/>
        <family val="1"/>
      </rPr>
      <t>)</t>
    </r>
  </si>
  <si>
    <r>
      <t>天顶角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弧度</t>
    </r>
    <r>
      <rPr>
        <b/>
        <sz val="12"/>
        <rFont val="Times New Roman"/>
        <family val="1"/>
      </rPr>
      <t>)</t>
    </r>
  </si>
  <si>
    <r>
      <t>X</t>
    </r>
    <r>
      <rPr>
        <b/>
        <sz val="12"/>
        <rFont val="宋体"/>
        <family val="0"/>
      </rPr>
      <t>坐标差</t>
    </r>
  </si>
  <si>
    <r>
      <t>Y</t>
    </r>
    <r>
      <rPr>
        <b/>
        <sz val="12"/>
        <rFont val="宋体"/>
        <family val="0"/>
      </rPr>
      <t>坐标差</t>
    </r>
  </si>
  <si>
    <r>
      <t>反旋角度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弧度</t>
    </r>
    <r>
      <rPr>
        <b/>
        <sz val="12"/>
        <rFont val="Times New Roman"/>
        <family val="1"/>
      </rPr>
      <t>)</t>
    </r>
  </si>
  <si>
    <t>测站点坐标</t>
  </si>
  <si>
    <t>后视点坐标</t>
  </si>
  <si>
    <t>所测点之坐标</t>
  </si>
  <si>
    <t>所测点特征</t>
  </si>
  <si>
    <t>测站名称</t>
  </si>
  <si>
    <t>天顶角</t>
  </si>
  <si>
    <t>水平角</t>
  </si>
  <si>
    <t>方向点名称</t>
  </si>
  <si>
    <t>搅拌站</t>
  </si>
  <si>
    <t>西北中心交叉点</t>
  </si>
  <si>
    <r>
      <t>0</t>
    </r>
    <r>
      <rPr>
        <sz val="12"/>
        <rFont val="宋体"/>
        <family val="0"/>
      </rPr>
      <t>+140</t>
    </r>
  </si>
  <si>
    <r>
      <t>0</t>
    </r>
    <r>
      <rPr>
        <sz val="12"/>
        <rFont val="宋体"/>
        <family val="0"/>
      </rPr>
      <t>+140</t>
    </r>
  </si>
  <si>
    <t>北路面</t>
  </si>
  <si>
    <t>土边</t>
  </si>
  <si>
    <t>地</t>
  </si>
  <si>
    <t>土边</t>
  </si>
  <si>
    <t>池底</t>
  </si>
  <si>
    <t>路中</t>
  </si>
  <si>
    <t>回填面</t>
  </si>
  <si>
    <t>混凝土顶</t>
  </si>
  <si>
    <t>路边</t>
  </si>
  <si>
    <t>路中</t>
  </si>
  <si>
    <t>墙顶</t>
  </si>
  <si>
    <t>回填砂顶</t>
  </si>
  <si>
    <t>填土边线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</si>
</sst>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_);[Red]\(0.000\)"/>
    <numFmt numFmtId="179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10.55"/>
      <color indexed="12"/>
      <name val="宋体"/>
      <family val="0"/>
    </font>
    <font>
      <u val="single"/>
      <sz val="10.55"/>
      <color indexed="36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" vertical="center" shrinkToFit="1"/>
      <protection/>
    </xf>
    <xf numFmtId="177" fontId="0" fillId="2" borderId="0" xfId="0" applyNumberFormat="1" applyFont="1" applyFill="1" applyAlignment="1" applyProtection="1">
      <alignment horizontal="center" vertical="center" shrinkToFit="1"/>
      <protection locked="0"/>
    </xf>
    <xf numFmtId="176" fontId="0" fillId="2" borderId="0" xfId="0" applyNumberFormat="1" applyFont="1" applyFill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horizontal="center" vertical="center" shrinkToFit="1"/>
      <protection locked="0"/>
    </xf>
    <xf numFmtId="178" fontId="0" fillId="2" borderId="0" xfId="0" applyNumberFormat="1" applyFont="1" applyFill="1" applyAlignment="1" applyProtection="1">
      <alignment horizontal="center" vertical="center" shrinkToFit="1"/>
      <protection locked="0"/>
    </xf>
    <xf numFmtId="14" fontId="0" fillId="2" borderId="0" xfId="0" applyNumberFormat="1" applyFont="1" applyFill="1" applyAlignment="1" applyProtection="1">
      <alignment horizontal="center" vertical="center" shrinkToFit="1"/>
      <protection locked="0"/>
    </xf>
    <xf numFmtId="49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1" xfId="0" applyNumberFormat="1" applyFont="1" applyFill="1" applyBorder="1" applyAlignment="1" applyProtection="1">
      <alignment horizontal="center" vertical="center" shrinkToFit="1"/>
      <protection/>
    </xf>
    <xf numFmtId="178" fontId="0" fillId="2" borderId="1" xfId="0" applyNumberFormat="1" applyFont="1" applyFill="1" applyBorder="1" applyAlignment="1" applyProtection="1">
      <alignment horizontal="center" vertical="center" shrinkToFit="1"/>
      <protection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ont="1" applyFill="1" applyAlignment="1" applyProtection="1">
      <alignment horizontal="center" vertical="center" shrinkToFit="1"/>
      <protection/>
    </xf>
    <xf numFmtId="177" fontId="0" fillId="2" borderId="0" xfId="0" applyNumberFormat="1" applyFont="1" applyFill="1" applyAlignment="1" applyProtection="1">
      <alignment horizontal="center" vertical="center" shrinkToFit="1"/>
      <protection/>
    </xf>
    <xf numFmtId="176" fontId="0" fillId="2" borderId="0" xfId="0" applyNumberFormat="1" applyFont="1" applyFill="1" applyAlignment="1" applyProtection="1">
      <alignment horizontal="center" vertical="center" shrinkToFit="1"/>
      <protection/>
    </xf>
    <xf numFmtId="178" fontId="0" fillId="2" borderId="0" xfId="0" applyNumberFormat="1" applyFont="1" applyFill="1" applyAlignment="1" applyProtection="1">
      <alignment horizontal="center" vertical="center" shrinkToFit="1"/>
      <protection/>
    </xf>
    <xf numFmtId="177" fontId="5" fillId="2" borderId="1" xfId="0" applyNumberFormat="1" applyFont="1" applyFill="1" applyBorder="1" applyAlignment="1" applyProtection="1">
      <alignment horizontal="center" vertical="center" shrinkToFit="1"/>
      <protection/>
    </xf>
    <xf numFmtId="176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178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6" fillId="2" borderId="1" xfId="0" applyFont="1" applyFill="1" applyBorder="1" applyAlignment="1" applyProtection="1">
      <alignment horizontal="center" vertical="center" shrinkToFit="1"/>
      <protection/>
    </xf>
    <xf numFmtId="177" fontId="6" fillId="2" borderId="1" xfId="0" applyNumberFormat="1" applyFont="1" applyFill="1" applyBorder="1" applyAlignment="1" applyProtection="1">
      <alignment horizontal="center" vertical="center" shrinkToFit="1"/>
      <protection/>
    </xf>
    <xf numFmtId="178" fontId="6" fillId="2" borderId="1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 applyProtection="1">
      <alignment horizontal="center" vertical="center" shrinkToFit="1"/>
      <protection/>
    </xf>
    <xf numFmtId="176" fontId="0" fillId="2" borderId="1" xfId="0" applyNumberFormat="1" applyFont="1" applyFill="1" applyBorder="1" applyAlignment="1" applyProtection="1">
      <alignment horizontal="center" vertical="center" shrinkToFit="1"/>
      <protection/>
    </xf>
    <xf numFmtId="4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/>
    </xf>
    <xf numFmtId="49" fontId="0" fillId="2" borderId="1" xfId="0" applyNumberFormat="1" applyFont="1" applyFill="1" applyBorder="1" applyAlignment="1" applyProtection="1">
      <alignment horizontal="center" vertical="center" shrinkToFit="1"/>
      <protection/>
    </xf>
    <xf numFmtId="49" fontId="5" fillId="2" borderId="2" xfId="0" applyNumberFormat="1" applyFont="1" applyFill="1" applyBorder="1" applyAlignment="1" applyProtection="1">
      <alignment horizontal="center" vertical="center" shrinkToFit="1"/>
      <protection/>
    </xf>
    <xf numFmtId="49" fontId="5" fillId="2" borderId="3" xfId="0" applyNumberFormat="1" applyFont="1" applyFill="1" applyBorder="1" applyAlignment="1" applyProtection="1">
      <alignment horizontal="center" vertical="center" shrinkToFit="1"/>
      <protection/>
    </xf>
    <xf numFmtId="177" fontId="5" fillId="2" borderId="1" xfId="0" applyNumberFormat="1" applyFont="1" applyFill="1" applyBorder="1" applyAlignment="1" applyProtection="1">
      <alignment horizontal="center" vertical="center" shrinkToFit="1"/>
      <protection/>
    </xf>
    <xf numFmtId="177" fontId="3" fillId="2" borderId="0" xfId="0" applyNumberFormat="1" applyFont="1" applyFill="1" applyAlignment="1" applyProtection="1">
      <alignment horizontal="center" vertical="center" shrinkToFit="1"/>
      <protection/>
    </xf>
    <xf numFmtId="177" fontId="4" fillId="2" borderId="0" xfId="0" applyNumberFormat="1" applyFont="1" applyFill="1" applyAlignment="1" applyProtection="1">
      <alignment horizontal="left" vertical="center" shrinkToFit="1"/>
      <protection locked="0"/>
    </xf>
    <xf numFmtId="178" fontId="5" fillId="2" borderId="1" xfId="0" applyNumberFormat="1" applyFont="1" applyFill="1" applyBorder="1" applyAlignment="1" applyProtection="1">
      <alignment horizontal="center" vertical="center" shrinkToFit="1"/>
      <protection/>
    </xf>
    <xf numFmtId="176" fontId="5" fillId="2" borderId="1" xfId="0" applyNumberFormat="1" applyFont="1" applyFill="1" applyBorder="1" applyAlignment="1" applyProtection="1">
      <alignment horizontal="center" vertical="center" shrinkToFit="1"/>
      <protection/>
    </xf>
    <xf numFmtId="49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defaultGridColor="0" zoomScaleSheetLayoutView="100" colorId="8" workbookViewId="0" topLeftCell="A1">
      <selection activeCell="N5" sqref="N5"/>
    </sheetView>
  </sheetViews>
  <sheetFormatPr defaultColWidth="9.00390625" defaultRowHeight="14.25"/>
  <cols>
    <col min="1" max="1" width="13.125" style="13" customWidth="1"/>
    <col min="2" max="2" width="7.875" style="13" customWidth="1"/>
    <col min="3" max="3" width="7.125" style="14" customWidth="1"/>
    <col min="4" max="4" width="5.625" style="14" customWidth="1"/>
    <col min="5" max="5" width="8.125" style="14" customWidth="1"/>
    <col min="6" max="8" width="5.625" style="14" customWidth="1"/>
    <col min="9" max="9" width="5.50390625" style="15" customWidth="1"/>
    <col min="10" max="10" width="7.375" style="1" customWidth="1"/>
    <col min="11" max="11" width="7.875" style="1" customWidth="1"/>
    <col min="12" max="12" width="8.25390625" style="1" customWidth="1"/>
    <col min="13" max="13" width="10.50390625" style="1" customWidth="1"/>
    <col min="14" max="14" width="9.00390625" style="15" customWidth="1"/>
    <col min="15" max="15" width="7.375" style="15" customWidth="1"/>
    <col min="16" max="16" width="6.125" style="1" customWidth="1"/>
    <col min="17" max="17" width="4.875" style="1" customWidth="1"/>
    <col min="18" max="18" width="5.00390625" style="1" customWidth="1"/>
    <col min="19" max="19" width="13.00390625" style="1" customWidth="1"/>
    <col min="20" max="20" width="9.375" style="15" customWidth="1"/>
    <col min="21" max="21" width="6.50390625" style="14" customWidth="1"/>
    <col min="22" max="22" width="5.125" style="16" customWidth="1"/>
    <col min="23" max="23" width="7.75390625" style="16" customWidth="1"/>
    <col min="24" max="24" width="5.625" style="14" customWidth="1"/>
    <col min="25" max="25" width="6.875" style="14" customWidth="1"/>
    <col min="26" max="28" width="5.625" style="16" hidden="1" customWidth="1"/>
    <col min="29" max="29" width="7.875" style="14" customWidth="1"/>
    <col min="30" max="30" width="9.625" style="16" customWidth="1"/>
    <col min="31" max="31" width="9.375" style="16" customWidth="1"/>
    <col min="32" max="32" width="12.00390625" style="1" customWidth="1"/>
    <col min="33" max="16384" width="9.00390625" style="1" customWidth="1"/>
  </cols>
  <sheetData>
    <row r="1" spans="1:32" ht="27.75" customHeight="1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20.25">
      <c r="A2" s="35" t="s">
        <v>31</v>
      </c>
      <c r="B2" s="35"/>
      <c r="C2" s="35"/>
      <c r="D2" s="35"/>
      <c r="E2" s="35"/>
      <c r="F2" s="35"/>
      <c r="G2" s="2"/>
      <c r="H2" s="2"/>
      <c r="I2" s="3"/>
      <c r="J2" s="4"/>
      <c r="K2" s="4"/>
      <c r="L2" s="4"/>
      <c r="M2" s="4"/>
      <c r="N2" s="3"/>
      <c r="O2" s="3"/>
      <c r="P2" s="4"/>
      <c r="Q2" s="4"/>
      <c r="R2" s="4"/>
      <c r="S2" s="4"/>
      <c r="T2" s="3"/>
      <c r="U2" s="2"/>
      <c r="V2" s="5"/>
      <c r="W2" s="5"/>
      <c r="X2" s="2"/>
      <c r="Y2" s="2"/>
      <c r="Z2" s="5"/>
      <c r="AA2" s="5"/>
      <c r="AB2" s="5"/>
      <c r="AC2" s="2"/>
      <c r="AD2" s="5"/>
      <c r="AE2" s="5"/>
      <c r="AF2" s="6"/>
    </row>
    <row r="3" spans="1:32" ht="14.25">
      <c r="A3" s="38" t="s">
        <v>27</v>
      </c>
      <c r="B3" s="31" t="s">
        <v>30</v>
      </c>
      <c r="C3" s="33" t="s">
        <v>23</v>
      </c>
      <c r="D3" s="33"/>
      <c r="E3" s="33"/>
      <c r="F3" s="33" t="s">
        <v>0</v>
      </c>
      <c r="G3" s="33" t="s">
        <v>1</v>
      </c>
      <c r="H3" s="33" t="s">
        <v>2</v>
      </c>
      <c r="I3" s="37" t="s">
        <v>6</v>
      </c>
      <c r="J3" s="37"/>
      <c r="K3" s="37"/>
      <c r="L3" s="37"/>
      <c r="M3" s="37"/>
      <c r="N3" s="37"/>
      <c r="O3" s="37"/>
      <c r="P3" s="19"/>
      <c r="Q3" s="19"/>
      <c r="R3" s="19"/>
      <c r="S3" s="19"/>
      <c r="T3" s="18"/>
      <c r="U3" s="17"/>
      <c r="V3" s="20"/>
      <c r="W3" s="36" t="s">
        <v>24</v>
      </c>
      <c r="X3" s="36"/>
      <c r="Y3" s="36"/>
      <c r="Z3" s="20"/>
      <c r="AA3" s="20"/>
      <c r="AB3" s="20"/>
      <c r="AC3" s="33" t="s">
        <v>25</v>
      </c>
      <c r="AD3" s="33"/>
      <c r="AE3" s="33"/>
      <c r="AF3" s="39" t="s">
        <v>26</v>
      </c>
    </row>
    <row r="4" spans="1:32" ht="15.75">
      <c r="A4" s="38"/>
      <c r="B4" s="32"/>
      <c r="C4" s="21" t="s">
        <v>7</v>
      </c>
      <c r="D4" s="22" t="s">
        <v>8</v>
      </c>
      <c r="E4" s="22" t="s">
        <v>9</v>
      </c>
      <c r="F4" s="33"/>
      <c r="G4" s="33"/>
      <c r="H4" s="33"/>
      <c r="I4" s="18" t="s">
        <v>28</v>
      </c>
      <c r="J4" s="19" t="s">
        <v>15</v>
      </c>
      <c r="K4" s="19" t="s">
        <v>16</v>
      </c>
      <c r="L4" s="19" t="s">
        <v>17</v>
      </c>
      <c r="M4" s="19" t="s">
        <v>18</v>
      </c>
      <c r="N4" s="18" t="s">
        <v>19</v>
      </c>
      <c r="O4" s="18" t="s">
        <v>29</v>
      </c>
      <c r="P4" s="19" t="s">
        <v>10</v>
      </c>
      <c r="Q4" s="19" t="s">
        <v>11</v>
      </c>
      <c r="R4" s="19" t="s">
        <v>12</v>
      </c>
      <c r="S4" s="19" t="s">
        <v>13</v>
      </c>
      <c r="T4" s="18" t="s">
        <v>14</v>
      </c>
      <c r="U4" s="17" t="s">
        <v>3</v>
      </c>
      <c r="V4" s="20" t="s">
        <v>4</v>
      </c>
      <c r="W4" s="21" t="s">
        <v>7</v>
      </c>
      <c r="X4" s="22" t="s">
        <v>8</v>
      </c>
      <c r="Y4" s="22" t="s">
        <v>9</v>
      </c>
      <c r="Z4" s="23" t="s">
        <v>20</v>
      </c>
      <c r="AA4" s="23" t="s">
        <v>21</v>
      </c>
      <c r="AB4" s="20" t="s">
        <v>22</v>
      </c>
      <c r="AC4" s="21" t="s">
        <v>7</v>
      </c>
      <c r="AD4" s="23" t="s">
        <v>8</v>
      </c>
      <c r="AE4" s="23" t="s">
        <v>9</v>
      </c>
      <c r="AF4" s="39"/>
    </row>
    <row r="5" spans="1:32" ht="14.25">
      <c r="A5" s="7" t="s">
        <v>32</v>
      </c>
      <c r="B5" s="7" t="s">
        <v>34</v>
      </c>
      <c r="C5" s="8">
        <v>-138.938</v>
      </c>
      <c r="D5" s="8">
        <v>65.4</v>
      </c>
      <c r="E5" s="8">
        <v>0.517</v>
      </c>
      <c r="F5" s="8">
        <v>1.395</v>
      </c>
      <c r="G5" s="8">
        <v>1.46</v>
      </c>
      <c r="H5" s="8">
        <v>65.561</v>
      </c>
      <c r="I5" s="9">
        <v>90.2342</v>
      </c>
      <c r="J5" s="24">
        <f aca="true" t="shared" si="0" ref="J5:J28">INT(I5)</f>
        <v>90</v>
      </c>
      <c r="K5" s="24">
        <f>INT(100*(I5-J5))</f>
        <v>23</v>
      </c>
      <c r="L5" s="24">
        <f>100*(100*(I5)-INT(100*(I5)))</f>
        <v>42.000000000007276</v>
      </c>
      <c r="M5" s="24">
        <f>J5+K5/60+L5/3600</f>
        <v>90.39500000000001</v>
      </c>
      <c r="N5" s="25">
        <f aca="true" t="shared" si="1" ref="N5:N28">M5*PI()/180</f>
        <v>1.5776903773402744</v>
      </c>
      <c r="O5" s="9">
        <v>0</v>
      </c>
      <c r="P5" s="24">
        <f aca="true" t="shared" si="2" ref="P5:P28">INT(O5)</f>
        <v>0</v>
      </c>
      <c r="Q5" s="24">
        <f>INT(100*(O5-P5))</f>
        <v>0</v>
      </c>
      <c r="R5" s="24">
        <f>100*(100*(O5)-INT(100*(O5)))</f>
        <v>0</v>
      </c>
      <c r="S5" s="24">
        <f>P5+Q5/60+R5/3600</f>
        <v>0</v>
      </c>
      <c r="T5" s="25">
        <f aca="true" t="shared" si="3" ref="T5:T28">S5*PI()/180</f>
        <v>0</v>
      </c>
      <c r="U5" s="8">
        <f>H5*SIN(N5)</f>
        <v>65.5594420167655</v>
      </c>
      <c r="V5" s="11">
        <f>H5*COS(N5)</f>
        <v>-0.45197726752811795</v>
      </c>
      <c r="W5" s="8">
        <v>-138.938</v>
      </c>
      <c r="X5" s="8">
        <v>0</v>
      </c>
      <c r="Y5" s="8">
        <v>0</v>
      </c>
      <c r="Z5" s="10">
        <f>W5-C5</f>
        <v>0</v>
      </c>
      <c r="AA5" s="11">
        <f>X5-D5</f>
        <v>-65.4</v>
      </c>
      <c r="AB5" s="11">
        <f>2*PI()-ATAN2(Z5,AA5)</f>
        <v>7.853981633974483</v>
      </c>
      <c r="AC5" s="10">
        <f>C5+U5*COS(2*PI()-T5-AB5)</f>
        <v>-138.938</v>
      </c>
      <c r="AD5" s="10">
        <f>D5+U5*SIN(2*PI()-T5-AB5)</f>
        <v>-0.15944201676549596</v>
      </c>
      <c r="AE5" s="10">
        <f>E5+F5+V5-G5</f>
        <v>2.2732471882003225E-05</v>
      </c>
      <c r="AF5" s="7" t="s">
        <v>33</v>
      </c>
    </row>
    <row r="6" spans="1:32" ht="15.75">
      <c r="A6" s="7" t="s">
        <v>32</v>
      </c>
      <c r="B6" s="7" t="s">
        <v>34</v>
      </c>
      <c r="C6" s="8">
        <v>-138.938</v>
      </c>
      <c r="D6" s="8">
        <v>65.4</v>
      </c>
      <c r="E6" s="8">
        <v>0.517</v>
      </c>
      <c r="F6" s="8">
        <v>1.395</v>
      </c>
      <c r="G6" s="8">
        <v>1.46</v>
      </c>
      <c r="H6" s="8">
        <v>54.431</v>
      </c>
      <c r="I6" s="12">
        <v>90.1123</v>
      </c>
      <c r="J6" s="24">
        <f t="shared" si="0"/>
        <v>90</v>
      </c>
      <c r="K6" s="24">
        <f aca="true" t="shared" si="4" ref="K6:K22">INT(100*(I6-J6))</f>
        <v>11</v>
      </c>
      <c r="L6" s="24">
        <f aca="true" t="shared" si="5" ref="L6:L22">100*(100*(I6)-INT(100*(I6)))</f>
        <v>22.999999999956344</v>
      </c>
      <c r="M6" s="24">
        <f aca="true" t="shared" si="6" ref="M6:M22">J6+K6/60+L6/3600</f>
        <v>90.18972222222222</v>
      </c>
      <c r="N6" s="25">
        <f t="shared" si="1"/>
        <v>1.5741076042368747</v>
      </c>
      <c r="O6" s="9">
        <v>55.1629</v>
      </c>
      <c r="P6" s="24">
        <f t="shared" si="2"/>
        <v>55</v>
      </c>
      <c r="Q6" s="24">
        <f aca="true" t="shared" si="7" ref="Q6:Q22">INT(100*(O6-P6))</f>
        <v>16</v>
      </c>
      <c r="R6" s="24">
        <f aca="true" t="shared" si="8" ref="R6:R22">100*(100*(O6)-INT(100*(O6)))</f>
        <v>28.999999999996362</v>
      </c>
      <c r="S6" s="24">
        <f aca="true" t="shared" si="9" ref="S6:S22">P6+Q6/60+R6/3600</f>
        <v>55.27472222222222</v>
      </c>
      <c r="T6" s="25">
        <f t="shared" si="3"/>
        <v>0.9647258959030546</v>
      </c>
      <c r="U6" s="8">
        <f aca="true" t="shared" si="10" ref="U6:U22">H6*SIN(N6)</f>
        <v>54.4307015943363</v>
      </c>
      <c r="V6" s="11">
        <f aca="true" t="shared" si="11" ref="V6:V22">H6*COS(N6)</f>
        <v>-0.18023581307620654</v>
      </c>
      <c r="W6" s="8">
        <v>-138.938</v>
      </c>
      <c r="X6" s="8">
        <v>0</v>
      </c>
      <c r="Y6" s="8">
        <v>0</v>
      </c>
      <c r="Z6" s="10">
        <f aca="true" t="shared" si="12" ref="Z6:Z22">W6-C6</f>
        <v>0</v>
      </c>
      <c r="AA6" s="11">
        <f aca="true" t="shared" si="13" ref="AA6:AA22">X6-D6</f>
        <v>-65.4</v>
      </c>
      <c r="AB6" s="11">
        <f aca="true" t="shared" si="14" ref="AB6:AB22">2*PI()-ATAN2(Z6,AA6)</f>
        <v>7.853981633974483</v>
      </c>
      <c r="AC6" s="10">
        <f aca="true" t="shared" si="15" ref="AC6:AC22">C6+U6*COS(2*PI()-T6-AB6)</f>
        <v>-183.6742020676342</v>
      </c>
      <c r="AD6" s="10">
        <f aca="true" t="shared" si="16" ref="AD6:AD22">D6+U6*SIN(2*PI()-T6-AB6)</f>
        <v>34.39397638174992</v>
      </c>
      <c r="AE6" s="10">
        <f aca="true" t="shared" si="17" ref="AE6:AE23">E6+F6+V6-G6</f>
        <v>0.27176418692379345</v>
      </c>
      <c r="AF6" s="7" t="s">
        <v>35</v>
      </c>
    </row>
    <row r="7" spans="1:32" ht="14.25">
      <c r="A7" s="7" t="s">
        <v>32</v>
      </c>
      <c r="B7" s="7" t="s">
        <v>34</v>
      </c>
      <c r="C7" s="8">
        <v>-138.938</v>
      </c>
      <c r="D7" s="8">
        <v>65.4</v>
      </c>
      <c r="E7" s="8">
        <v>0.517</v>
      </c>
      <c r="F7" s="8">
        <v>1.395</v>
      </c>
      <c r="G7" s="8">
        <v>1.46</v>
      </c>
      <c r="H7" s="8">
        <v>28.061</v>
      </c>
      <c r="I7" s="9">
        <v>91.4244</v>
      </c>
      <c r="J7" s="24">
        <f t="shared" si="0"/>
        <v>91</v>
      </c>
      <c r="K7" s="24">
        <f t="shared" si="4"/>
        <v>42</v>
      </c>
      <c r="L7" s="24">
        <f t="shared" si="5"/>
        <v>44.00000000005093</v>
      </c>
      <c r="M7" s="24">
        <f t="shared" si="6"/>
        <v>91.71222222222224</v>
      </c>
      <c r="N7" s="25">
        <f t="shared" si="1"/>
        <v>1.6006802420984887</v>
      </c>
      <c r="O7" s="9">
        <v>50.4017</v>
      </c>
      <c r="P7" s="24">
        <f t="shared" si="2"/>
        <v>50</v>
      </c>
      <c r="Q7" s="24">
        <f t="shared" si="7"/>
        <v>40</v>
      </c>
      <c r="R7" s="24">
        <f t="shared" si="8"/>
        <v>17.000000000007276</v>
      </c>
      <c r="S7" s="24">
        <f t="shared" si="9"/>
        <v>50.67138888888889</v>
      </c>
      <c r="T7" s="25">
        <f t="shared" si="3"/>
        <v>0.8843825726695823</v>
      </c>
      <c r="U7" s="8">
        <f t="shared" si="10"/>
        <v>28.048471016967092</v>
      </c>
      <c r="V7" s="11">
        <f t="shared" si="11"/>
        <v>-0.8384477385961493</v>
      </c>
      <c r="W7" s="8">
        <v>-138.938</v>
      </c>
      <c r="X7" s="8">
        <v>0</v>
      </c>
      <c r="Y7" s="8">
        <v>0</v>
      </c>
      <c r="Z7" s="10">
        <f t="shared" si="12"/>
        <v>0</v>
      </c>
      <c r="AA7" s="11">
        <f t="shared" si="13"/>
        <v>-65.4</v>
      </c>
      <c r="AB7" s="11">
        <f t="shared" si="14"/>
        <v>7.853981633974483</v>
      </c>
      <c r="AC7" s="10">
        <f t="shared" si="15"/>
        <v>-160.63416070969265</v>
      </c>
      <c r="AD7" s="10">
        <f t="shared" si="16"/>
        <v>47.62379858212586</v>
      </c>
      <c r="AE7" s="10">
        <f t="shared" si="17"/>
        <v>-0.38644773859614934</v>
      </c>
      <c r="AF7" s="7" t="s">
        <v>36</v>
      </c>
    </row>
    <row r="8" spans="1:32" ht="14.25">
      <c r="A8" s="7" t="s">
        <v>32</v>
      </c>
      <c r="B8" s="7" t="s">
        <v>34</v>
      </c>
      <c r="C8" s="8">
        <v>-138.938</v>
      </c>
      <c r="D8" s="8">
        <v>65.4</v>
      </c>
      <c r="E8" s="8">
        <v>0.517</v>
      </c>
      <c r="F8" s="8">
        <v>1.395</v>
      </c>
      <c r="G8" s="8">
        <v>1.46</v>
      </c>
      <c r="H8" s="8">
        <v>22.313</v>
      </c>
      <c r="I8" s="9">
        <v>92.535</v>
      </c>
      <c r="J8" s="24">
        <f t="shared" si="0"/>
        <v>92</v>
      </c>
      <c r="K8" s="24">
        <f t="shared" si="4"/>
        <v>53</v>
      </c>
      <c r="L8" s="24">
        <f t="shared" si="5"/>
        <v>50</v>
      </c>
      <c r="M8" s="24">
        <f t="shared" si="6"/>
        <v>92.89722222222223</v>
      </c>
      <c r="N8" s="25">
        <f t="shared" si="1"/>
        <v>1.621362393734621</v>
      </c>
      <c r="O8" s="9">
        <v>81.0749</v>
      </c>
      <c r="P8" s="24">
        <f t="shared" si="2"/>
        <v>81</v>
      </c>
      <c r="Q8" s="24">
        <f t="shared" si="7"/>
        <v>7</v>
      </c>
      <c r="R8" s="24">
        <f t="shared" si="8"/>
        <v>48.99999999997817</v>
      </c>
      <c r="S8" s="24">
        <f t="shared" si="9"/>
        <v>81.13027777777776</v>
      </c>
      <c r="T8" s="25">
        <f t="shared" si="3"/>
        <v>1.4159904702798103</v>
      </c>
      <c r="U8" s="8">
        <f t="shared" si="10"/>
        <v>22.284479720321603</v>
      </c>
      <c r="V8" s="11">
        <f t="shared" si="11"/>
        <v>-1.1277998911930573</v>
      </c>
      <c r="W8" s="8">
        <v>-138.938</v>
      </c>
      <c r="X8" s="8">
        <v>0</v>
      </c>
      <c r="Y8" s="8">
        <v>0</v>
      </c>
      <c r="Z8" s="10">
        <f t="shared" si="12"/>
        <v>0</v>
      </c>
      <c r="AA8" s="11">
        <f t="shared" si="13"/>
        <v>-65.4</v>
      </c>
      <c r="AB8" s="11">
        <f t="shared" si="14"/>
        <v>7.853981633974483</v>
      </c>
      <c r="AC8" s="10">
        <f t="shared" si="15"/>
        <v>-160.9559904140287</v>
      </c>
      <c r="AD8" s="10">
        <f t="shared" si="16"/>
        <v>61.963994392733774</v>
      </c>
      <c r="AE8" s="10">
        <f t="shared" si="17"/>
        <v>-0.6757998911930574</v>
      </c>
      <c r="AF8" s="7" t="s">
        <v>37</v>
      </c>
    </row>
    <row r="9" spans="1:32" ht="14.25">
      <c r="A9" s="7" t="s">
        <v>32</v>
      </c>
      <c r="B9" s="7" t="s">
        <v>34</v>
      </c>
      <c r="C9" s="8">
        <v>-138.938</v>
      </c>
      <c r="D9" s="8">
        <v>65.4</v>
      </c>
      <c r="E9" s="8">
        <v>0.517</v>
      </c>
      <c r="F9" s="8">
        <v>1.395</v>
      </c>
      <c r="G9" s="8">
        <v>1.46</v>
      </c>
      <c r="H9" s="8">
        <v>38.933</v>
      </c>
      <c r="I9" s="9">
        <v>91.2522</v>
      </c>
      <c r="J9" s="24">
        <f t="shared" si="0"/>
        <v>91</v>
      </c>
      <c r="K9" s="24">
        <f t="shared" si="4"/>
        <v>25</v>
      </c>
      <c r="L9" s="24">
        <f t="shared" si="5"/>
        <v>21.999999999934516</v>
      </c>
      <c r="M9" s="24">
        <f t="shared" si="6"/>
        <v>91.42277777777777</v>
      </c>
      <c r="N9" s="25">
        <f t="shared" si="1"/>
        <v>1.5956284835413268</v>
      </c>
      <c r="O9" s="9">
        <v>85.1448</v>
      </c>
      <c r="P9" s="24">
        <f t="shared" si="2"/>
        <v>85</v>
      </c>
      <c r="Q9" s="24">
        <f t="shared" si="7"/>
        <v>14</v>
      </c>
      <c r="R9" s="24">
        <f t="shared" si="8"/>
        <v>47.999999999956344</v>
      </c>
      <c r="S9" s="24">
        <f t="shared" si="9"/>
        <v>85.24666666666666</v>
      </c>
      <c r="T9" s="25">
        <f t="shared" si="3"/>
        <v>1.4878350096834327</v>
      </c>
      <c r="U9" s="8">
        <f t="shared" si="10"/>
        <v>38.92099687195281</v>
      </c>
      <c r="V9" s="11">
        <f t="shared" si="11"/>
        <v>-0.9666910020474971</v>
      </c>
      <c r="W9" s="8">
        <v>-138.938</v>
      </c>
      <c r="X9" s="8">
        <v>0</v>
      </c>
      <c r="Y9" s="8">
        <v>0</v>
      </c>
      <c r="Z9" s="10">
        <f t="shared" si="12"/>
        <v>0</v>
      </c>
      <c r="AA9" s="11">
        <f t="shared" si="13"/>
        <v>-65.4</v>
      </c>
      <c r="AB9" s="11">
        <f t="shared" si="14"/>
        <v>7.853981633974483</v>
      </c>
      <c r="AC9" s="10">
        <f t="shared" si="15"/>
        <v>-177.72513523451246</v>
      </c>
      <c r="AD9" s="10">
        <f t="shared" si="16"/>
        <v>62.17476546493111</v>
      </c>
      <c r="AE9" s="10">
        <f t="shared" si="17"/>
        <v>-0.5146910020474972</v>
      </c>
      <c r="AF9" s="7" t="s">
        <v>38</v>
      </c>
    </row>
    <row r="10" spans="1:32" ht="14.25">
      <c r="A10" s="7" t="s">
        <v>32</v>
      </c>
      <c r="B10" s="7" t="s">
        <v>34</v>
      </c>
      <c r="C10" s="8">
        <v>-138.938</v>
      </c>
      <c r="D10" s="8">
        <v>65.4</v>
      </c>
      <c r="E10" s="8">
        <v>0.517</v>
      </c>
      <c r="F10" s="8">
        <v>1.395</v>
      </c>
      <c r="G10" s="8">
        <v>1.46</v>
      </c>
      <c r="H10" s="8">
        <v>63.402</v>
      </c>
      <c r="I10" s="9">
        <v>90.0228</v>
      </c>
      <c r="J10" s="24">
        <f t="shared" si="0"/>
        <v>90</v>
      </c>
      <c r="K10" s="24">
        <f t="shared" si="4"/>
        <v>2</v>
      </c>
      <c r="L10" s="24">
        <f t="shared" si="5"/>
        <v>28.000000000065484</v>
      </c>
      <c r="M10" s="24">
        <f t="shared" si="6"/>
        <v>90.04111111111112</v>
      </c>
      <c r="N10" s="25">
        <f t="shared" si="1"/>
        <v>1.571513851042939</v>
      </c>
      <c r="O10" s="9">
        <v>87.0004</v>
      </c>
      <c r="P10" s="24">
        <f t="shared" si="2"/>
        <v>87</v>
      </c>
      <c r="Q10" s="24">
        <f t="shared" si="7"/>
        <v>0</v>
      </c>
      <c r="R10" s="24">
        <f t="shared" si="8"/>
        <v>3.9999999999054126</v>
      </c>
      <c r="S10" s="24">
        <f t="shared" si="9"/>
        <v>87.00111111111109</v>
      </c>
      <c r="T10" s="25">
        <f t="shared" si="3"/>
        <v>1.5184558417823106</v>
      </c>
      <c r="U10" s="8">
        <f t="shared" si="10"/>
        <v>63.40198367902468</v>
      </c>
      <c r="V10" s="11">
        <f t="shared" si="11"/>
        <v>-0.045492468470814444</v>
      </c>
      <c r="W10" s="8">
        <v>-138.938</v>
      </c>
      <c r="X10" s="8">
        <v>0</v>
      </c>
      <c r="Y10" s="8">
        <v>0</v>
      </c>
      <c r="Z10" s="10">
        <f t="shared" si="12"/>
        <v>0</v>
      </c>
      <c r="AA10" s="11">
        <f t="shared" si="13"/>
        <v>-65.4</v>
      </c>
      <c r="AB10" s="11">
        <f t="shared" si="14"/>
        <v>7.853981633974483</v>
      </c>
      <c r="AC10" s="10">
        <f t="shared" si="15"/>
        <v>-202.25315780041305</v>
      </c>
      <c r="AD10" s="10">
        <f t="shared" si="16"/>
        <v>62.08302439802385</v>
      </c>
      <c r="AE10" s="10">
        <f t="shared" si="17"/>
        <v>0.4065075315291855</v>
      </c>
      <c r="AF10" s="7" t="s">
        <v>38</v>
      </c>
    </row>
    <row r="11" spans="1:32" ht="14.25">
      <c r="A11" s="7" t="s">
        <v>32</v>
      </c>
      <c r="B11" s="7" t="s">
        <v>34</v>
      </c>
      <c r="C11" s="8">
        <v>-138.938</v>
      </c>
      <c r="D11" s="8">
        <v>65.4</v>
      </c>
      <c r="E11" s="8">
        <v>0.517</v>
      </c>
      <c r="F11" s="8">
        <v>1.395</v>
      </c>
      <c r="G11" s="8">
        <v>1.46</v>
      </c>
      <c r="H11" s="8">
        <v>65.255</v>
      </c>
      <c r="I11" s="9">
        <v>92.2821</v>
      </c>
      <c r="J11" s="24">
        <f t="shared" si="0"/>
        <v>92</v>
      </c>
      <c r="K11" s="24">
        <f t="shared" si="4"/>
        <v>28</v>
      </c>
      <c r="L11" s="24">
        <f t="shared" si="5"/>
        <v>20.99999999991269</v>
      </c>
      <c r="M11" s="24">
        <f t="shared" si="6"/>
        <v>92.47249999999998</v>
      </c>
      <c r="N11" s="25">
        <f t="shared" si="1"/>
        <v>1.6139495925504561</v>
      </c>
      <c r="O11" s="9">
        <v>79.5157</v>
      </c>
      <c r="P11" s="24">
        <f t="shared" si="2"/>
        <v>79</v>
      </c>
      <c r="Q11" s="24">
        <f t="shared" si="7"/>
        <v>51</v>
      </c>
      <c r="R11" s="24">
        <f t="shared" si="8"/>
        <v>56.999999999970896</v>
      </c>
      <c r="S11" s="24">
        <f t="shared" si="9"/>
        <v>79.86583333333331</v>
      </c>
      <c r="T11" s="25">
        <f t="shared" si="3"/>
        <v>1.393921751515704</v>
      </c>
      <c r="U11" s="8">
        <f t="shared" si="10"/>
        <v>65.19425035595354</v>
      </c>
      <c r="V11" s="11">
        <f t="shared" si="11"/>
        <v>-2.8150924541212463</v>
      </c>
      <c r="W11" s="8">
        <v>-138.938</v>
      </c>
      <c r="X11" s="8">
        <v>0</v>
      </c>
      <c r="Y11" s="8">
        <v>0</v>
      </c>
      <c r="Z11" s="10">
        <f t="shared" si="12"/>
        <v>0</v>
      </c>
      <c r="AA11" s="11">
        <f t="shared" si="13"/>
        <v>-65.4</v>
      </c>
      <c r="AB11" s="11">
        <f t="shared" si="14"/>
        <v>7.853981633974483</v>
      </c>
      <c r="AC11" s="10">
        <f t="shared" si="15"/>
        <v>-203.11511770230118</v>
      </c>
      <c r="AD11" s="10">
        <f t="shared" si="16"/>
        <v>53.92882556580503</v>
      </c>
      <c r="AE11" s="10">
        <f t="shared" si="17"/>
        <v>-2.3630924541212464</v>
      </c>
      <c r="AF11" s="7" t="s">
        <v>39</v>
      </c>
    </row>
    <row r="12" spans="1:32" ht="14.25">
      <c r="A12" s="7" t="s">
        <v>32</v>
      </c>
      <c r="B12" s="7" t="s">
        <v>34</v>
      </c>
      <c r="C12" s="8">
        <v>-138.938</v>
      </c>
      <c r="D12" s="8">
        <v>65.4</v>
      </c>
      <c r="E12" s="8">
        <v>0.517</v>
      </c>
      <c r="F12" s="8">
        <v>1.395</v>
      </c>
      <c r="G12" s="8">
        <v>1.46</v>
      </c>
      <c r="H12" s="8">
        <v>69.906</v>
      </c>
      <c r="I12" s="9">
        <v>92.3333</v>
      </c>
      <c r="J12" s="24">
        <f t="shared" si="0"/>
        <v>92</v>
      </c>
      <c r="K12" s="24">
        <f t="shared" si="4"/>
        <v>33</v>
      </c>
      <c r="L12" s="24">
        <f t="shared" si="5"/>
        <v>32.999999999992724</v>
      </c>
      <c r="M12" s="24">
        <f t="shared" si="6"/>
        <v>92.55916666666666</v>
      </c>
      <c r="N12" s="25">
        <f t="shared" si="1"/>
        <v>1.615462211235518</v>
      </c>
      <c r="O12" s="9">
        <v>69.5658</v>
      </c>
      <c r="P12" s="24">
        <f t="shared" si="2"/>
        <v>69</v>
      </c>
      <c r="Q12" s="24">
        <f t="shared" si="7"/>
        <v>56</v>
      </c>
      <c r="R12" s="24">
        <f t="shared" si="8"/>
        <v>57.999999999992724</v>
      </c>
      <c r="S12" s="24">
        <f t="shared" si="9"/>
        <v>69.94944444444445</v>
      </c>
      <c r="T12" s="25">
        <f t="shared" si="3"/>
        <v>1.2208481154964115</v>
      </c>
      <c r="U12" s="8">
        <f t="shared" si="10"/>
        <v>69.83627891631383</v>
      </c>
      <c r="V12" s="11">
        <f t="shared" si="11"/>
        <v>-3.121375197380316</v>
      </c>
      <c r="W12" s="8">
        <v>-138.938</v>
      </c>
      <c r="X12" s="8">
        <v>0</v>
      </c>
      <c r="Y12" s="8">
        <v>0</v>
      </c>
      <c r="Z12" s="10">
        <f t="shared" si="12"/>
        <v>0</v>
      </c>
      <c r="AA12" s="11">
        <f t="shared" si="13"/>
        <v>-65.4</v>
      </c>
      <c r="AB12" s="11">
        <f t="shared" si="14"/>
        <v>7.853981633974483</v>
      </c>
      <c r="AC12" s="10">
        <f t="shared" si="15"/>
        <v>-204.5415348616654</v>
      </c>
      <c r="AD12" s="10">
        <f t="shared" si="16"/>
        <v>41.456690568523584</v>
      </c>
      <c r="AE12" s="10">
        <f t="shared" si="17"/>
        <v>-2.669375197380316</v>
      </c>
      <c r="AF12" s="7" t="s">
        <v>39</v>
      </c>
    </row>
    <row r="13" spans="1:32" ht="14.25">
      <c r="A13" s="7" t="s">
        <v>32</v>
      </c>
      <c r="B13" s="7" t="s">
        <v>34</v>
      </c>
      <c r="C13" s="8">
        <v>-138.938</v>
      </c>
      <c r="D13" s="8">
        <v>65.4</v>
      </c>
      <c r="E13" s="8">
        <v>0.517</v>
      </c>
      <c r="F13" s="8">
        <v>1.395</v>
      </c>
      <c r="G13" s="8">
        <v>1.46</v>
      </c>
      <c r="H13" s="8">
        <v>54.494</v>
      </c>
      <c r="I13" s="9">
        <v>93.3411</v>
      </c>
      <c r="J13" s="24">
        <f t="shared" si="0"/>
        <v>93</v>
      </c>
      <c r="K13" s="24">
        <f t="shared" si="4"/>
        <v>34</v>
      </c>
      <c r="L13" s="24">
        <f t="shared" si="5"/>
        <v>11.000000000058208</v>
      </c>
      <c r="M13" s="24">
        <f t="shared" si="6"/>
        <v>93.56972222222224</v>
      </c>
      <c r="N13" s="25">
        <f t="shared" si="1"/>
        <v>1.6330997329542833</v>
      </c>
      <c r="O13" s="9">
        <v>79.5411</v>
      </c>
      <c r="P13" s="24">
        <f t="shared" si="2"/>
        <v>79</v>
      </c>
      <c r="Q13" s="24">
        <f t="shared" si="7"/>
        <v>54</v>
      </c>
      <c r="R13" s="24">
        <f t="shared" si="8"/>
        <v>10.999999999967258</v>
      </c>
      <c r="S13" s="24">
        <f t="shared" si="9"/>
        <v>79.90305555555555</v>
      </c>
      <c r="T13" s="25">
        <f t="shared" si="3"/>
        <v>1.3945714018483915</v>
      </c>
      <c r="U13" s="8">
        <f t="shared" si="10"/>
        <v>54.38826913528137</v>
      </c>
      <c r="V13" s="11">
        <f t="shared" si="11"/>
        <v>-3.392965733425529</v>
      </c>
      <c r="W13" s="8">
        <v>-138.938</v>
      </c>
      <c r="X13" s="8">
        <v>0</v>
      </c>
      <c r="Y13" s="8">
        <v>0</v>
      </c>
      <c r="Z13" s="10">
        <f t="shared" si="12"/>
        <v>0</v>
      </c>
      <c r="AA13" s="11">
        <f t="shared" si="13"/>
        <v>-65.4</v>
      </c>
      <c r="AB13" s="11">
        <f t="shared" si="14"/>
        <v>7.853981633974483</v>
      </c>
      <c r="AC13" s="10">
        <f t="shared" si="15"/>
        <v>-192.48393249194268</v>
      </c>
      <c r="AD13" s="10">
        <f t="shared" si="16"/>
        <v>55.8649628684459</v>
      </c>
      <c r="AE13" s="10">
        <f t="shared" si="17"/>
        <v>-2.940965733425529</v>
      </c>
      <c r="AF13" s="7" t="s">
        <v>39</v>
      </c>
    </row>
    <row r="14" spans="1:32" ht="14.25">
      <c r="A14" s="7" t="s">
        <v>32</v>
      </c>
      <c r="B14" s="7" t="s">
        <v>34</v>
      </c>
      <c r="C14" s="8">
        <v>-138.938</v>
      </c>
      <c r="D14" s="8">
        <v>65.4</v>
      </c>
      <c r="E14" s="8">
        <v>0.517</v>
      </c>
      <c r="F14" s="8">
        <v>1.395</v>
      </c>
      <c r="G14" s="8">
        <v>1.46</v>
      </c>
      <c r="H14" s="8">
        <v>47.366</v>
      </c>
      <c r="I14" s="9">
        <v>94.2303</v>
      </c>
      <c r="J14" s="24">
        <f t="shared" si="0"/>
        <v>94</v>
      </c>
      <c r="K14" s="24">
        <f t="shared" si="4"/>
        <v>23</v>
      </c>
      <c r="L14" s="24">
        <f t="shared" si="5"/>
        <v>3.0000000000654836</v>
      </c>
      <c r="M14" s="24">
        <f t="shared" si="6"/>
        <v>94.38416666666669</v>
      </c>
      <c r="N14" s="25">
        <f t="shared" si="1"/>
        <v>1.647314470084415</v>
      </c>
      <c r="O14" s="9">
        <v>80.5209</v>
      </c>
      <c r="P14" s="24">
        <f t="shared" si="2"/>
        <v>80</v>
      </c>
      <c r="Q14" s="24">
        <f t="shared" si="7"/>
        <v>52</v>
      </c>
      <c r="R14" s="24">
        <f t="shared" si="8"/>
        <v>9.000000000014552</v>
      </c>
      <c r="S14" s="24">
        <f t="shared" si="9"/>
        <v>80.86916666666666</v>
      </c>
      <c r="T14" s="25">
        <f t="shared" si="3"/>
        <v>1.4114332216773808</v>
      </c>
      <c r="U14" s="8">
        <f t="shared" si="10"/>
        <v>47.22740305712585</v>
      </c>
      <c r="V14" s="11">
        <f t="shared" si="11"/>
        <v>-3.620822624733229</v>
      </c>
      <c r="W14" s="8">
        <v>-138.938</v>
      </c>
      <c r="X14" s="8">
        <v>0</v>
      </c>
      <c r="Y14" s="8">
        <v>0</v>
      </c>
      <c r="Z14" s="10">
        <f t="shared" si="12"/>
        <v>0</v>
      </c>
      <c r="AA14" s="11">
        <f t="shared" si="13"/>
        <v>-65.4</v>
      </c>
      <c r="AB14" s="11">
        <f t="shared" si="14"/>
        <v>7.853981633974483</v>
      </c>
      <c r="AC14" s="10">
        <f t="shared" si="15"/>
        <v>-185.5669634794686</v>
      </c>
      <c r="AD14" s="10">
        <f t="shared" si="16"/>
        <v>57.90551106808464</v>
      </c>
      <c r="AE14" s="10">
        <f t="shared" si="17"/>
        <v>-3.168822624733229</v>
      </c>
      <c r="AF14" s="7" t="s">
        <v>39</v>
      </c>
    </row>
    <row r="15" spans="1:32" ht="14.25">
      <c r="A15" s="7" t="s">
        <v>32</v>
      </c>
      <c r="B15" s="7" t="s">
        <v>34</v>
      </c>
      <c r="C15" s="8">
        <v>-138.938</v>
      </c>
      <c r="D15" s="8">
        <v>65.4</v>
      </c>
      <c r="E15" s="8">
        <v>0.517</v>
      </c>
      <c r="F15" s="8">
        <v>1.395</v>
      </c>
      <c r="G15" s="8">
        <v>1.46</v>
      </c>
      <c r="H15" s="8">
        <v>72.193</v>
      </c>
      <c r="I15" s="9">
        <v>89.4932</v>
      </c>
      <c r="J15" s="24">
        <f t="shared" si="0"/>
        <v>89</v>
      </c>
      <c r="K15" s="24">
        <f t="shared" si="4"/>
        <v>49</v>
      </c>
      <c r="L15" s="24">
        <f t="shared" si="5"/>
        <v>31.999999999970896</v>
      </c>
      <c r="M15" s="24">
        <f t="shared" si="6"/>
        <v>89.82555555555554</v>
      </c>
      <c r="N15" s="25">
        <f t="shared" si="1"/>
        <v>1.5677516968775282</v>
      </c>
      <c r="O15" s="9">
        <v>179.2839</v>
      </c>
      <c r="P15" s="24">
        <f t="shared" si="2"/>
        <v>179</v>
      </c>
      <c r="Q15" s="24">
        <f t="shared" si="7"/>
        <v>28</v>
      </c>
      <c r="R15" s="24">
        <f t="shared" si="8"/>
        <v>38.99999999994179</v>
      </c>
      <c r="S15" s="24">
        <f t="shared" si="9"/>
        <v>179.4775</v>
      </c>
      <c r="T15" s="25">
        <f t="shared" si="3"/>
        <v>3.1324733082481226</v>
      </c>
      <c r="U15" s="8">
        <f t="shared" si="10"/>
        <v>72.19266539395753</v>
      </c>
      <c r="V15" s="11">
        <f t="shared" si="11"/>
        <v>0.21980062804061432</v>
      </c>
      <c r="W15" s="8">
        <v>-138.938</v>
      </c>
      <c r="X15" s="8">
        <v>0</v>
      </c>
      <c r="Y15" s="8">
        <v>0</v>
      </c>
      <c r="Z15" s="10">
        <f t="shared" si="12"/>
        <v>0</v>
      </c>
      <c r="AA15" s="11">
        <f t="shared" si="13"/>
        <v>-65.4</v>
      </c>
      <c r="AB15" s="11">
        <f t="shared" si="14"/>
        <v>7.853981633974483</v>
      </c>
      <c r="AC15" s="10">
        <f t="shared" si="15"/>
        <v>-139.59634072190232</v>
      </c>
      <c r="AD15" s="10">
        <f t="shared" si="16"/>
        <v>137.5896635549564</v>
      </c>
      <c r="AE15" s="10">
        <f t="shared" si="17"/>
        <v>0.6718006280406144</v>
      </c>
      <c r="AF15" s="7" t="s">
        <v>40</v>
      </c>
    </row>
    <row r="16" spans="1:32" ht="14.25">
      <c r="A16" s="7" t="s">
        <v>32</v>
      </c>
      <c r="B16" s="7" t="s">
        <v>34</v>
      </c>
      <c r="C16" s="8">
        <v>-138.938</v>
      </c>
      <c r="D16" s="8">
        <v>65.4</v>
      </c>
      <c r="E16" s="8">
        <v>0.517</v>
      </c>
      <c r="F16" s="8">
        <v>1.395</v>
      </c>
      <c r="G16" s="8">
        <v>1.46</v>
      </c>
      <c r="H16" s="8">
        <v>125.424</v>
      </c>
      <c r="I16" s="9">
        <v>90.0052</v>
      </c>
      <c r="J16" s="24">
        <f t="shared" si="0"/>
        <v>90</v>
      </c>
      <c r="K16" s="24">
        <f t="shared" si="4"/>
        <v>0</v>
      </c>
      <c r="L16" s="24">
        <f t="shared" si="5"/>
        <v>52.000000000043656</v>
      </c>
      <c r="M16" s="24">
        <f t="shared" si="6"/>
        <v>90.01444444444445</v>
      </c>
      <c r="N16" s="25">
        <f t="shared" si="1"/>
        <v>1.5710484299090735</v>
      </c>
      <c r="O16" s="9">
        <v>179.3736</v>
      </c>
      <c r="P16" s="24">
        <f t="shared" si="2"/>
        <v>179</v>
      </c>
      <c r="Q16" s="24">
        <f t="shared" si="7"/>
        <v>37</v>
      </c>
      <c r="R16" s="24">
        <f t="shared" si="8"/>
        <v>36.00000000005821</v>
      </c>
      <c r="S16" s="24">
        <f t="shared" si="9"/>
        <v>179.6266666666667</v>
      </c>
      <c r="T16" s="25">
        <f t="shared" si="3"/>
        <v>3.135076757715681</v>
      </c>
      <c r="U16" s="8">
        <f t="shared" si="10"/>
        <v>125.4239960142774</v>
      </c>
      <c r="V16" s="11">
        <f t="shared" si="11"/>
        <v>-0.03161978065757734</v>
      </c>
      <c r="W16" s="8">
        <v>-138.938</v>
      </c>
      <c r="X16" s="8">
        <v>0</v>
      </c>
      <c r="Y16" s="8">
        <v>0</v>
      </c>
      <c r="Z16" s="10">
        <f t="shared" si="12"/>
        <v>0</v>
      </c>
      <c r="AA16" s="11">
        <f t="shared" si="13"/>
        <v>-65.4</v>
      </c>
      <c r="AB16" s="11">
        <f t="shared" si="14"/>
        <v>7.853981633974483</v>
      </c>
      <c r="AC16" s="10">
        <f t="shared" si="15"/>
        <v>-139.75524391517504</v>
      </c>
      <c r="AD16" s="10">
        <f t="shared" si="16"/>
        <v>190.82133346672958</v>
      </c>
      <c r="AE16" s="10">
        <f t="shared" si="17"/>
        <v>0.42038021934242265</v>
      </c>
      <c r="AF16" s="7" t="s">
        <v>40</v>
      </c>
    </row>
    <row r="17" spans="1:32" ht="14.25">
      <c r="A17" s="7" t="s">
        <v>32</v>
      </c>
      <c r="B17" s="7" t="s">
        <v>34</v>
      </c>
      <c r="C17" s="8">
        <v>-138.938</v>
      </c>
      <c r="D17" s="8">
        <v>65.4</v>
      </c>
      <c r="E17" s="8">
        <v>0.517</v>
      </c>
      <c r="F17" s="8">
        <v>1.395</v>
      </c>
      <c r="G17" s="8">
        <v>1.46</v>
      </c>
      <c r="H17" s="8">
        <v>131.976</v>
      </c>
      <c r="I17" s="9">
        <v>90.153</v>
      </c>
      <c r="J17" s="24">
        <f t="shared" si="0"/>
        <v>90</v>
      </c>
      <c r="K17" s="24">
        <f t="shared" si="4"/>
        <v>15</v>
      </c>
      <c r="L17" s="24">
        <f t="shared" si="5"/>
        <v>30.00000000010914</v>
      </c>
      <c r="M17" s="24">
        <f t="shared" si="6"/>
        <v>90.25833333333337</v>
      </c>
      <c r="N17" s="25">
        <f t="shared" si="1"/>
        <v>1.575305094029216</v>
      </c>
      <c r="O17" s="9">
        <v>179.3006</v>
      </c>
      <c r="P17" s="24">
        <f t="shared" si="2"/>
        <v>179</v>
      </c>
      <c r="Q17" s="24">
        <f t="shared" si="7"/>
        <v>30</v>
      </c>
      <c r="R17" s="24">
        <f t="shared" si="8"/>
        <v>6.000000000130967</v>
      </c>
      <c r="S17" s="24">
        <f t="shared" si="9"/>
        <v>179.5016666666667</v>
      </c>
      <c r="T17" s="25">
        <f t="shared" si="3"/>
        <v>3.1328950961506887</v>
      </c>
      <c r="U17" s="8">
        <f t="shared" si="10"/>
        <v>131.97465853341012</v>
      </c>
      <c r="V17" s="11">
        <f t="shared" si="11"/>
        <v>-0.5950470483949563</v>
      </c>
      <c r="W17" s="8">
        <v>-138.938</v>
      </c>
      <c r="X17" s="8">
        <v>0</v>
      </c>
      <c r="Y17" s="8">
        <v>0</v>
      </c>
      <c r="Z17" s="10">
        <f t="shared" si="12"/>
        <v>0</v>
      </c>
      <c r="AA17" s="11">
        <f t="shared" si="13"/>
        <v>-65.4</v>
      </c>
      <c r="AB17" s="11">
        <f t="shared" si="14"/>
        <v>7.853981633974483</v>
      </c>
      <c r="AC17" s="10">
        <f t="shared" si="15"/>
        <v>-140.08584270106667</v>
      </c>
      <c r="AD17" s="10">
        <f t="shared" si="16"/>
        <v>197.36966678803054</v>
      </c>
      <c r="AE17" s="10">
        <f t="shared" si="17"/>
        <v>-0.1430470483949562</v>
      </c>
      <c r="AF17" s="7" t="s">
        <v>41</v>
      </c>
    </row>
    <row r="18" spans="1:32" ht="14.25">
      <c r="A18" s="7" t="s">
        <v>32</v>
      </c>
      <c r="B18" s="7" t="s">
        <v>34</v>
      </c>
      <c r="C18" s="8">
        <v>-138.938</v>
      </c>
      <c r="D18" s="8">
        <v>65.4</v>
      </c>
      <c r="E18" s="8">
        <v>0.517</v>
      </c>
      <c r="F18" s="8">
        <v>1.395</v>
      </c>
      <c r="G18" s="8">
        <v>1.46</v>
      </c>
      <c r="H18" s="8">
        <v>59.276</v>
      </c>
      <c r="I18" s="9">
        <v>89.0918</v>
      </c>
      <c r="J18" s="24">
        <f t="shared" si="0"/>
        <v>89</v>
      </c>
      <c r="K18" s="24">
        <f t="shared" si="4"/>
        <v>9</v>
      </c>
      <c r="L18" s="24">
        <f t="shared" si="5"/>
        <v>18.000000000029104</v>
      </c>
      <c r="M18" s="24">
        <f t="shared" si="6"/>
        <v>89.15500000000002</v>
      </c>
      <c r="N18" s="25">
        <f t="shared" si="1"/>
        <v>1.5560482946155445</v>
      </c>
      <c r="O18" s="9">
        <v>190.1141</v>
      </c>
      <c r="P18" s="24">
        <f t="shared" si="2"/>
        <v>190</v>
      </c>
      <c r="Q18" s="24">
        <f t="shared" si="7"/>
        <v>11</v>
      </c>
      <c r="R18" s="24">
        <f t="shared" si="8"/>
        <v>40.99999999998545</v>
      </c>
      <c r="S18" s="24">
        <f t="shared" si="9"/>
        <v>190.19472222222223</v>
      </c>
      <c r="T18" s="25">
        <f t="shared" si="3"/>
        <v>3.319524122693804</v>
      </c>
      <c r="U18" s="8">
        <f t="shared" si="10"/>
        <v>59.269553719859644</v>
      </c>
      <c r="V18" s="11">
        <f t="shared" si="11"/>
        <v>0.8741726652512015</v>
      </c>
      <c r="W18" s="8">
        <v>-138.938</v>
      </c>
      <c r="X18" s="8">
        <v>0</v>
      </c>
      <c r="Y18" s="8">
        <v>0</v>
      </c>
      <c r="Z18" s="10">
        <f t="shared" si="12"/>
        <v>0</v>
      </c>
      <c r="AA18" s="11">
        <f t="shared" si="13"/>
        <v>-65.4</v>
      </c>
      <c r="AB18" s="11">
        <f t="shared" si="14"/>
        <v>7.853981633974483</v>
      </c>
      <c r="AC18" s="10">
        <f t="shared" si="15"/>
        <v>-128.44763982086067</v>
      </c>
      <c r="AD18" s="10">
        <f t="shared" si="16"/>
        <v>123.73380102019118</v>
      </c>
      <c r="AE18" s="10">
        <f t="shared" si="17"/>
        <v>1.3261726652512014</v>
      </c>
      <c r="AF18" s="7" t="s">
        <v>42</v>
      </c>
    </row>
    <row r="19" spans="1:32" ht="14.25">
      <c r="A19" s="7" t="s">
        <v>32</v>
      </c>
      <c r="B19" s="7" t="s">
        <v>34</v>
      </c>
      <c r="C19" s="8">
        <v>-138.938</v>
      </c>
      <c r="D19" s="8">
        <v>65.4</v>
      </c>
      <c r="E19" s="8">
        <v>0.517</v>
      </c>
      <c r="F19" s="8">
        <v>1.395</v>
      </c>
      <c r="G19" s="8">
        <v>1.46</v>
      </c>
      <c r="H19" s="8">
        <v>58.813</v>
      </c>
      <c r="I19" s="9">
        <v>89.5117</v>
      </c>
      <c r="J19" s="24">
        <f t="shared" si="0"/>
        <v>89</v>
      </c>
      <c r="K19" s="24">
        <f t="shared" si="4"/>
        <v>51</v>
      </c>
      <c r="L19" s="24">
        <f t="shared" si="5"/>
        <v>17.000000000007276</v>
      </c>
      <c r="M19" s="24">
        <f t="shared" si="6"/>
        <v>89.85472222222222</v>
      </c>
      <c r="N19" s="25">
        <f t="shared" si="1"/>
        <v>1.5682607512426936</v>
      </c>
      <c r="O19" s="9">
        <v>174.0528</v>
      </c>
      <c r="P19" s="24">
        <f t="shared" si="2"/>
        <v>174</v>
      </c>
      <c r="Q19" s="24">
        <f t="shared" si="7"/>
        <v>5</v>
      </c>
      <c r="R19" s="24">
        <f t="shared" si="8"/>
        <v>27.999999999883585</v>
      </c>
      <c r="S19" s="24">
        <f t="shared" si="9"/>
        <v>174.09111111111108</v>
      </c>
      <c r="T19" s="25">
        <f t="shared" si="3"/>
        <v>3.038463087344172</v>
      </c>
      <c r="U19" s="8">
        <f t="shared" si="10"/>
        <v>58.81281094149646</v>
      </c>
      <c r="V19" s="11">
        <f t="shared" si="11"/>
        <v>0.14912464516097568</v>
      </c>
      <c r="W19" s="8">
        <v>-138.938</v>
      </c>
      <c r="X19" s="8">
        <v>0</v>
      </c>
      <c r="Y19" s="8">
        <v>0</v>
      </c>
      <c r="Z19" s="10">
        <f t="shared" si="12"/>
        <v>0</v>
      </c>
      <c r="AA19" s="11">
        <f t="shared" si="13"/>
        <v>-65.4</v>
      </c>
      <c r="AB19" s="11">
        <f t="shared" si="14"/>
        <v>7.853981633974483</v>
      </c>
      <c r="AC19" s="10">
        <f t="shared" si="15"/>
        <v>-144.9925938684164</v>
      </c>
      <c r="AD19" s="10">
        <f t="shared" si="16"/>
        <v>123.90033011811762</v>
      </c>
      <c r="AE19" s="10">
        <f t="shared" si="17"/>
        <v>0.6011246451609757</v>
      </c>
      <c r="AF19" s="7" t="s">
        <v>43</v>
      </c>
    </row>
    <row r="20" spans="1:32" ht="14.25">
      <c r="A20" s="7" t="s">
        <v>32</v>
      </c>
      <c r="B20" s="7" t="s">
        <v>34</v>
      </c>
      <c r="C20" s="8">
        <v>-138.938</v>
      </c>
      <c r="D20" s="8">
        <v>65.4</v>
      </c>
      <c r="E20" s="8">
        <v>0.517</v>
      </c>
      <c r="F20" s="8">
        <v>1.395</v>
      </c>
      <c r="G20" s="8">
        <v>1.46</v>
      </c>
      <c r="H20" s="8">
        <v>30.127</v>
      </c>
      <c r="I20" s="9">
        <v>91.0036</v>
      </c>
      <c r="J20" s="24">
        <f t="shared" si="0"/>
        <v>91</v>
      </c>
      <c r="K20" s="24">
        <f t="shared" si="4"/>
        <v>0</v>
      </c>
      <c r="L20" s="24">
        <f t="shared" si="5"/>
        <v>36.00000000005821</v>
      </c>
      <c r="M20" s="24">
        <f t="shared" si="6"/>
        <v>91.01000000000002</v>
      </c>
      <c r="N20" s="25">
        <f t="shared" si="1"/>
        <v>1.5884241522400395</v>
      </c>
      <c r="O20" s="9">
        <v>254.5823</v>
      </c>
      <c r="P20" s="24">
        <f t="shared" si="2"/>
        <v>254</v>
      </c>
      <c r="Q20" s="24">
        <f t="shared" si="7"/>
        <v>58</v>
      </c>
      <c r="R20" s="24">
        <f t="shared" si="8"/>
        <v>22.999999999956344</v>
      </c>
      <c r="S20" s="24">
        <f t="shared" si="9"/>
        <v>254.97305555555553</v>
      </c>
      <c r="T20" s="25">
        <f t="shared" si="3"/>
        <v>4.450119323314864</v>
      </c>
      <c r="U20" s="8">
        <f t="shared" si="10"/>
        <v>30.1223192857556</v>
      </c>
      <c r="V20" s="11">
        <f t="shared" si="11"/>
        <v>-0.5310459932963815</v>
      </c>
      <c r="W20" s="8">
        <v>-138.938</v>
      </c>
      <c r="X20" s="8">
        <v>0</v>
      </c>
      <c r="Y20" s="8">
        <v>0</v>
      </c>
      <c r="Z20" s="10">
        <f t="shared" si="12"/>
        <v>0</v>
      </c>
      <c r="AA20" s="11">
        <f t="shared" si="13"/>
        <v>-65.4</v>
      </c>
      <c r="AB20" s="11">
        <f t="shared" si="14"/>
        <v>7.853981633974483</v>
      </c>
      <c r="AC20" s="10">
        <f t="shared" si="15"/>
        <v>-109.84574339871217</v>
      </c>
      <c r="AD20" s="10">
        <f t="shared" si="16"/>
        <v>73.20991197119592</v>
      </c>
      <c r="AE20" s="10">
        <f t="shared" si="17"/>
        <v>-0.0790459932963814</v>
      </c>
      <c r="AF20" s="7" t="s">
        <v>41</v>
      </c>
    </row>
    <row r="21" spans="1:32" ht="14.25">
      <c r="A21" s="7" t="s">
        <v>32</v>
      </c>
      <c r="B21" s="7" t="s">
        <v>34</v>
      </c>
      <c r="C21" s="8">
        <v>-138.938</v>
      </c>
      <c r="D21" s="8">
        <v>65.4</v>
      </c>
      <c r="E21" s="8">
        <v>0.517</v>
      </c>
      <c r="F21" s="8">
        <v>1.395</v>
      </c>
      <c r="G21" s="8">
        <v>1.46</v>
      </c>
      <c r="H21" s="8">
        <v>45.167</v>
      </c>
      <c r="I21" s="9">
        <v>90.4019</v>
      </c>
      <c r="J21" s="24">
        <f t="shared" si="0"/>
        <v>90</v>
      </c>
      <c r="K21" s="24">
        <f t="shared" si="4"/>
        <v>40</v>
      </c>
      <c r="L21" s="24">
        <f t="shared" si="5"/>
        <v>19.00000000005093</v>
      </c>
      <c r="M21" s="24">
        <f t="shared" si="6"/>
        <v>90.67194444444446</v>
      </c>
      <c r="N21" s="25">
        <f t="shared" si="1"/>
        <v>1.5825239697409366</v>
      </c>
      <c r="O21" s="9">
        <v>277.192</v>
      </c>
      <c r="P21" s="24">
        <f t="shared" si="2"/>
        <v>277</v>
      </c>
      <c r="Q21" s="24">
        <f t="shared" si="7"/>
        <v>19</v>
      </c>
      <c r="R21" s="24">
        <f t="shared" si="8"/>
        <v>20.00000000007276</v>
      </c>
      <c r="S21" s="24">
        <f t="shared" si="9"/>
        <v>277.32222222222225</v>
      </c>
      <c r="T21" s="25">
        <f t="shared" si="3"/>
        <v>4.840185866725164</v>
      </c>
      <c r="U21" s="8">
        <f t="shared" si="10"/>
        <v>45.16389395500565</v>
      </c>
      <c r="V21" s="11">
        <f t="shared" si="11"/>
        <v>-0.529690306692563</v>
      </c>
      <c r="W21" s="8">
        <v>-138.938</v>
      </c>
      <c r="X21" s="8">
        <v>0</v>
      </c>
      <c r="Y21" s="8">
        <v>0</v>
      </c>
      <c r="Z21" s="10">
        <f t="shared" si="12"/>
        <v>0</v>
      </c>
      <c r="AA21" s="11">
        <f t="shared" si="13"/>
        <v>-65.4</v>
      </c>
      <c r="AB21" s="11">
        <f t="shared" si="14"/>
        <v>7.853981633974483</v>
      </c>
      <c r="AC21" s="10">
        <f t="shared" si="15"/>
        <v>-94.14241372250527</v>
      </c>
      <c r="AD21" s="10">
        <f t="shared" si="16"/>
        <v>59.643893048724536</v>
      </c>
      <c r="AE21" s="10">
        <f t="shared" si="17"/>
        <v>-0.07769030669256294</v>
      </c>
      <c r="AF21" s="7" t="s">
        <v>41</v>
      </c>
    </row>
    <row r="22" spans="1:32" s="29" customFormat="1" ht="14.25">
      <c r="A22" s="7" t="s">
        <v>32</v>
      </c>
      <c r="B22" s="7" t="s">
        <v>34</v>
      </c>
      <c r="C22" s="8">
        <v>-138.938</v>
      </c>
      <c r="D22" s="8">
        <v>65.4</v>
      </c>
      <c r="E22" s="8">
        <v>0.517</v>
      </c>
      <c r="F22" s="8">
        <v>1.395</v>
      </c>
      <c r="G22" s="8">
        <v>1.46</v>
      </c>
      <c r="H22" s="27">
        <v>69.887</v>
      </c>
      <c r="I22" s="28">
        <v>90.1701</v>
      </c>
      <c r="J22" s="24">
        <f t="shared" si="0"/>
        <v>90</v>
      </c>
      <c r="K22" s="24">
        <f t="shared" si="4"/>
        <v>17</v>
      </c>
      <c r="L22" s="24">
        <f t="shared" si="5"/>
        <v>1.0000000000218279</v>
      </c>
      <c r="M22" s="24">
        <f t="shared" si="6"/>
        <v>90.28361111111111</v>
      </c>
      <c r="N22" s="25">
        <f t="shared" si="1"/>
        <v>1.575746274479025</v>
      </c>
      <c r="O22" s="28">
        <v>266.5928</v>
      </c>
      <c r="P22" s="24">
        <f t="shared" si="2"/>
        <v>266</v>
      </c>
      <c r="Q22" s="24">
        <f t="shared" si="7"/>
        <v>59</v>
      </c>
      <c r="R22" s="24">
        <f t="shared" si="8"/>
        <v>28.000000000247383</v>
      </c>
      <c r="S22" s="24">
        <f t="shared" si="9"/>
        <v>266.9911111111112</v>
      </c>
      <c r="T22" s="25">
        <f t="shared" si="3"/>
        <v>4.659873962446906</v>
      </c>
      <c r="U22" s="8">
        <f t="shared" si="10"/>
        <v>69.88614381673753</v>
      </c>
      <c r="V22" s="11">
        <f t="shared" si="11"/>
        <v>-0.3459355811120693</v>
      </c>
      <c r="W22" s="8">
        <v>-138.938</v>
      </c>
      <c r="X22" s="8">
        <v>0</v>
      </c>
      <c r="Y22" s="27">
        <v>0</v>
      </c>
      <c r="Z22" s="10">
        <f t="shared" si="12"/>
        <v>0</v>
      </c>
      <c r="AA22" s="11">
        <f t="shared" si="13"/>
        <v>-65.4</v>
      </c>
      <c r="AB22" s="11">
        <f t="shared" si="14"/>
        <v>7.853981633974483</v>
      </c>
      <c r="AC22" s="10">
        <f t="shared" si="15"/>
        <v>-69.14820098932995</v>
      </c>
      <c r="AD22" s="10">
        <f t="shared" si="16"/>
        <v>69.06838542467959</v>
      </c>
      <c r="AE22" s="10">
        <f t="shared" si="17"/>
        <v>0.10606441888793072</v>
      </c>
      <c r="AF22" s="26" t="s">
        <v>40</v>
      </c>
    </row>
    <row r="23" spans="1:32" ht="14.25">
      <c r="A23" s="7" t="s">
        <v>44</v>
      </c>
      <c r="B23" s="7" t="s">
        <v>32</v>
      </c>
      <c r="C23" s="8">
        <v>-69.148</v>
      </c>
      <c r="D23" s="8">
        <v>69.068</v>
      </c>
      <c r="E23" s="8">
        <v>0.106</v>
      </c>
      <c r="F23" s="8">
        <v>1.38</v>
      </c>
      <c r="G23" s="8">
        <v>1.647</v>
      </c>
      <c r="H23" s="8">
        <v>65.561</v>
      </c>
      <c r="I23" s="9">
        <v>89.2426</v>
      </c>
      <c r="J23" s="24">
        <f t="shared" si="0"/>
        <v>89</v>
      </c>
      <c r="K23" s="24">
        <f aca="true" t="shared" si="18" ref="K23:K28">INT(100*(I23-J23))</f>
        <v>24</v>
      </c>
      <c r="L23" s="24">
        <f aca="true" t="shared" si="19" ref="L23:L28">100*(100*(I23)-INT(100*(I23)))</f>
        <v>26.000000000021828</v>
      </c>
      <c r="M23" s="24">
        <f aca="true" t="shared" si="20" ref="M23:M28">J23+K23/60+L23/3600</f>
        <v>89.40722222222223</v>
      </c>
      <c r="N23" s="25">
        <f t="shared" si="1"/>
        <v>1.5604504028400192</v>
      </c>
      <c r="O23" s="9">
        <v>0</v>
      </c>
      <c r="P23" s="24">
        <f t="shared" si="2"/>
        <v>0</v>
      </c>
      <c r="Q23" s="24">
        <f aca="true" t="shared" si="21" ref="Q23:Q28">INT(100*(O23-P23))</f>
        <v>0</v>
      </c>
      <c r="R23" s="24">
        <f aca="true" t="shared" si="22" ref="R23:R28">100*(100*(O23)-INT(100*(O23)))</f>
        <v>0</v>
      </c>
      <c r="S23" s="24">
        <f aca="true" t="shared" si="23" ref="S23:S28">P23+Q23/60+R23/3600</f>
        <v>0</v>
      </c>
      <c r="T23" s="25">
        <f t="shared" si="3"/>
        <v>0</v>
      </c>
      <c r="U23" s="8">
        <f aca="true" t="shared" si="24" ref="U23:U28">H23*SIN(N23)</f>
        <v>65.55749126746795</v>
      </c>
      <c r="V23" s="11">
        <f aca="true" t="shared" si="25" ref="V23:V28">H23*COS(N23)</f>
        <v>0.6782770200025579</v>
      </c>
      <c r="W23" s="8">
        <v>-138.938</v>
      </c>
      <c r="X23" s="8">
        <v>65.4</v>
      </c>
      <c r="Y23" s="8">
        <v>0</v>
      </c>
      <c r="Z23" s="10">
        <f aca="true" t="shared" si="26" ref="Z23:AA28">W23-C23</f>
        <v>-69.78999999999999</v>
      </c>
      <c r="AA23" s="11">
        <f t="shared" si="26"/>
        <v>-3.667999999999992</v>
      </c>
      <c r="AB23" s="11">
        <f aca="true" t="shared" si="27" ref="AB23:AB28">2*PI()-ATAN2(Z23,AA23)</f>
        <v>9.372268601212486</v>
      </c>
      <c r="AC23" s="10">
        <f aca="true" t="shared" si="28" ref="AC23:AC28">C23+U23*COS(2*PI()-T23-AB23)</f>
        <v>-134.6151333978537</v>
      </c>
      <c r="AD23" s="10">
        <f aca="true" t="shared" si="29" ref="AD23:AD28">D23+U23*SIN(2*PI()-T23-AB23)</f>
        <v>65.62719980938063</v>
      </c>
      <c r="AE23" s="10">
        <f t="shared" si="17"/>
        <v>0.517277020002558</v>
      </c>
      <c r="AF23" s="7" t="s">
        <v>44</v>
      </c>
    </row>
    <row r="24" spans="1:32" ht="14.25">
      <c r="A24" s="7" t="s">
        <v>44</v>
      </c>
      <c r="B24" s="7" t="s">
        <v>32</v>
      </c>
      <c r="C24" s="8">
        <v>-69.148</v>
      </c>
      <c r="D24" s="8">
        <v>69.068</v>
      </c>
      <c r="E24" s="8">
        <v>0.106</v>
      </c>
      <c r="F24" s="8">
        <v>1.38</v>
      </c>
      <c r="G24" s="8">
        <v>1.647</v>
      </c>
      <c r="H24" s="8">
        <v>99.565</v>
      </c>
      <c r="I24" s="9">
        <v>87.3119</v>
      </c>
      <c r="J24" s="24">
        <f t="shared" si="0"/>
        <v>87</v>
      </c>
      <c r="K24" s="24">
        <f t="shared" si="18"/>
        <v>31</v>
      </c>
      <c r="L24" s="24">
        <f t="shared" si="19"/>
        <v>18.999999999869033</v>
      </c>
      <c r="M24" s="24">
        <f t="shared" si="20"/>
        <v>87.5219444444444</v>
      </c>
      <c r="N24" s="25">
        <f t="shared" si="1"/>
        <v>1.5275460983031142</v>
      </c>
      <c r="O24" s="9">
        <v>3.2428</v>
      </c>
      <c r="P24" s="24">
        <f t="shared" si="2"/>
        <v>3</v>
      </c>
      <c r="Q24" s="24">
        <f t="shared" si="21"/>
        <v>24</v>
      </c>
      <c r="R24" s="24">
        <f t="shared" si="22"/>
        <v>27.99999999999727</v>
      </c>
      <c r="S24" s="24">
        <f t="shared" si="23"/>
        <v>3.407777777777777</v>
      </c>
      <c r="T24" s="25">
        <f t="shared" si="3"/>
        <v>0.05947694239851786</v>
      </c>
      <c r="U24" s="8">
        <f t="shared" si="24"/>
        <v>99.4718922535788</v>
      </c>
      <c r="V24" s="11">
        <f t="shared" si="25"/>
        <v>4.304866605646301</v>
      </c>
      <c r="W24" s="8">
        <v>-138.938</v>
      </c>
      <c r="X24" s="8">
        <v>65.4</v>
      </c>
      <c r="Y24" s="8">
        <v>0</v>
      </c>
      <c r="Z24" s="10">
        <f t="shared" si="26"/>
        <v>-69.78999999999999</v>
      </c>
      <c r="AA24" s="11">
        <f t="shared" si="26"/>
        <v>-3.667999999999992</v>
      </c>
      <c r="AB24" s="11">
        <f t="shared" si="27"/>
        <v>9.372268601212486</v>
      </c>
      <c r="AC24" s="10">
        <f t="shared" si="28"/>
        <v>-168.6174777218933</v>
      </c>
      <c r="AD24" s="10">
        <f t="shared" si="29"/>
        <v>69.76107304186432</v>
      </c>
      <c r="AE24" s="10">
        <f>E24+F24+V24-G24</f>
        <v>4.1438666056463</v>
      </c>
      <c r="AF24" s="7" t="s">
        <v>45</v>
      </c>
    </row>
    <row r="25" spans="1:32" ht="14.25">
      <c r="A25" s="7" t="s">
        <v>44</v>
      </c>
      <c r="B25" s="7" t="s">
        <v>32</v>
      </c>
      <c r="C25" s="8">
        <v>-69.148</v>
      </c>
      <c r="D25" s="8">
        <v>69.068</v>
      </c>
      <c r="E25" s="8">
        <v>0.106</v>
      </c>
      <c r="F25" s="8">
        <v>1.38</v>
      </c>
      <c r="G25" s="8">
        <v>1.647</v>
      </c>
      <c r="H25" s="8">
        <v>69.214</v>
      </c>
      <c r="I25" s="9">
        <v>89.404</v>
      </c>
      <c r="J25" s="24">
        <f t="shared" si="0"/>
        <v>89</v>
      </c>
      <c r="K25" s="24">
        <f t="shared" si="18"/>
        <v>40</v>
      </c>
      <c r="L25" s="24">
        <f t="shared" si="19"/>
        <v>39.99999999996362</v>
      </c>
      <c r="M25" s="24">
        <f t="shared" si="20"/>
        <v>89.67777777777778</v>
      </c>
      <c r="N25" s="25">
        <f t="shared" si="1"/>
        <v>1.5651724880940259</v>
      </c>
      <c r="O25" s="9">
        <v>92.2508</v>
      </c>
      <c r="P25" s="24">
        <f t="shared" si="2"/>
        <v>92</v>
      </c>
      <c r="Q25" s="24">
        <f t="shared" si="21"/>
        <v>25</v>
      </c>
      <c r="R25" s="24">
        <f t="shared" si="22"/>
        <v>7.999999999992724</v>
      </c>
      <c r="S25" s="24">
        <f t="shared" si="23"/>
        <v>92.41888888888889</v>
      </c>
      <c r="T25" s="25">
        <f t="shared" si="3"/>
        <v>1.613013902145915</v>
      </c>
      <c r="U25" s="8">
        <f t="shared" si="24"/>
        <v>69.21290546785588</v>
      </c>
      <c r="V25" s="11">
        <f t="shared" si="25"/>
        <v>0.3892463200158277</v>
      </c>
      <c r="W25" s="8">
        <v>-138.938</v>
      </c>
      <c r="X25" s="8">
        <v>65.4</v>
      </c>
      <c r="Y25" s="8">
        <v>0</v>
      </c>
      <c r="Z25" s="10">
        <f t="shared" si="26"/>
        <v>-69.78999999999999</v>
      </c>
      <c r="AA25" s="11">
        <f t="shared" si="26"/>
        <v>-3.667999999999992</v>
      </c>
      <c r="AB25" s="11">
        <f t="shared" si="27"/>
        <v>9.372268601212486</v>
      </c>
      <c r="AC25" s="10">
        <f t="shared" si="28"/>
        <v>-69.86031171240771</v>
      </c>
      <c r="AD25" s="10">
        <f t="shared" si="29"/>
        <v>138.2772399562856</v>
      </c>
      <c r="AE25" s="10">
        <f>E25+F25+V25-G25</f>
        <v>0.22824632001582779</v>
      </c>
      <c r="AF25" s="7" t="s">
        <v>44</v>
      </c>
    </row>
    <row r="26" spans="1:32" ht="14.25">
      <c r="A26" s="7" t="s">
        <v>44</v>
      </c>
      <c r="B26" s="7" t="s">
        <v>32</v>
      </c>
      <c r="C26" s="8">
        <v>-69.148</v>
      </c>
      <c r="D26" s="8">
        <v>69.068</v>
      </c>
      <c r="E26" s="8">
        <v>0.106</v>
      </c>
      <c r="F26" s="8">
        <v>1.38</v>
      </c>
      <c r="G26" s="8">
        <v>1.647</v>
      </c>
      <c r="H26" s="8">
        <v>118.224</v>
      </c>
      <c r="I26" s="9">
        <v>89.4501</v>
      </c>
      <c r="J26" s="24">
        <f t="shared" si="0"/>
        <v>89</v>
      </c>
      <c r="K26" s="24">
        <f t="shared" si="18"/>
        <v>45</v>
      </c>
      <c r="L26" s="24">
        <f t="shared" si="19"/>
        <v>1.0000000000218279</v>
      </c>
      <c r="M26" s="24">
        <f t="shared" si="20"/>
        <v>89.75027777777778</v>
      </c>
      <c r="N26" s="25">
        <f t="shared" si="1"/>
        <v>1.5664378518017217</v>
      </c>
      <c r="O26" s="9">
        <v>92.213</v>
      </c>
      <c r="P26" s="24">
        <f t="shared" si="2"/>
        <v>92</v>
      </c>
      <c r="Q26" s="24">
        <f t="shared" si="21"/>
        <v>21</v>
      </c>
      <c r="R26" s="24">
        <f t="shared" si="22"/>
        <v>29.99999999992724</v>
      </c>
      <c r="S26" s="24">
        <f t="shared" si="23"/>
        <v>92.3583333333333</v>
      </c>
      <c r="T26" s="25">
        <f t="shared" si="3"/>
        <v>1.6119570083210957</v>
      </c>
      <c r="U26" s="8">
        <f t="shared" si="24"/>
        <v>118.22287709223981</v>
      </c>
      <c r="V26" s="11">
        <f t="shared" si="25"/>
        <v>0.5152747162036168</v>
      </c>
      <c r="W26" s="8">
        <v>-138.938</v>
      </c>
      <c r="X26" s="8">
        <v>65.4</v>
      </c>
      <c r="Y26" s="8">
        <v>0</v>
      </c>
      <c r="Z26" s="10">
        <f t="shared" si="26"/>
        <v>-69.78999999999999</v>
      </c>
      <c r="AA26" s="11">
        <f t="shared" si="26"/>
        <v>-3.667999999999992</v>
      </c>
      <c r="AB26" s="11">
        <f t="shared" si="27"/>
        <v>9.372268601212486</v>
      </c>
      <c r="AC26" s="10">
        <f t="shared" si="28"/>
        <v>-70.48964456859137</v>
      </c>
      <c r="AD26" s="10">
        <f t="shared" si="29"/>
        <v>187.28326406441096</v>
      </c>
      <c r="AE26" s="10">
        <f>E26+F26+V26-G26</f>
        <v>0.35427471620361684</v>
      </c>
      <c r="AF26" s="7" t="s">
        <v>44</v>
      </c>
    </row>
    <row r="27" spans="1:32" ht="14.25">
      <c r="A27" s="7" t="s">
        <v>44</v>
      </c>
      <c r="B27" s="7" t="s">
        <v>32</v>
      </c>
      <c r="C27" s="8">
        <v>-69.148</v>
      </c>
      <c r="D27" s="8">
        <v>69.068</v>
      </c>
      <c r="E27" s="8">
        <v>0.106</v>
      </c>
      <c r="F27" s="8">
        <v>1.38</v>
      </c>
      <c r="G27" s="8">
        <v>1.647</v>
      </c>
      <c r="H27" s="8">
        <v>104.11</v>
      </c>
      <c r="I27" s="9">
        <v>89.5802</v>
      </c>
      <c r="J27" s="24">
        <f t="shared" si="0"/>
        <v>89</v>
      </c>
      <c r="K27" s="24">
        <f t="shared" si="18"/>
        <v>58</v>
      </c>
      <c r="L27" s="24">
        <f t="shared" si="19"/>
        <v>2.0000000000436557</v>
      </c>
      <c r="M27" s="24">
        <f t="shared" si="20"/>
        <v>89.96722222222223</v>
      </c>
      <c r="N27" s="25">
        <f t="shared" si="1"/>
        <v>1.5702242466511875</v>
      </c>
      <c r="O27" s="9">
        <v>86.0304</v>
      </c>
      <c r="P27" s="24">
        <f t="shared" si="2"/>
        <v>86</v>
      </c>
      <c r="Q27" s="24">
        <f t="shared" si="21"/>
        <v>3</v>
      </c>
      <c r="R27" s="24">
        <f t="shared" si="22"/>
        <v>4.0000000000873115</v>
      </c>
      <c r="S27" s="24">
        <f t="shared" si="23"/>
        <v>86.05111111111113</v>
      </c>
      <c r="T27" s="25">
        <f t="shared" si="3"/>
        <v>1.5018752138883653</v>
      </c>
      <c r="U27" s="8">
        <f t="shared" si="24"/>
        <v>104.10998296366438</v>
      </c>
      <c r="V27" s="11">
        <f t="shared" si="25"/>
        <v>0.059559260512835915</v>
      </c>
      <c r="W27" s="8">
        <v>-138.938</v>
      </c>
      <c r="X27" s="8">
        <v>65.4</v>
      </c>
      <c r="Y27" s="8">
        <v>0</v>
      </c>
      <c r="Z27" s="10">
        <f t="shared" si="26"/>
        <v>-69.78999999999999</v>
      </c>
      <c r="AA27" s="11">
        <f t="shared" si="26"/>
        <v>-3.667999999999992</v>
      </c>
      <c r="AB27" s="11">
        <f t="shared" si="27"/>
        <v>9.372268601212486</v>
      </c>
      <c r="AC27" s="10">
        <f t="shared" si="28"/>
        <v>-81.75907853887699</v>
      </c>
      <c r="AD27" s="10">
        <f t="shared" si="29"/>
        <v>172.4113561037223</v>
      </c>
      <c r="AE27" s="10">
        <f>E27+F27+V27-G27</f>
        <v>-0.10144073948716414</v>
      </c>
      <c r="AF27" s="7" t="s">
        <v>46</v>
      </c>
    </row>
    <row r="28" spans="1:32" ht="14.25">
      <c r="A28" s="7" t="s">
        <v>44</v>
      </c>
      <c r="B28" s="7" t="s">
        <v>32</v>
      </c>
      <c r="C28" s="8">
        <v>-69.148</v>
      </c>
      <c r="D28" s="8">
        <v>69.068</v>
      </c>
      <c r="E28" s="8">
        <v>0.106</v>
      </c>
      <c r="F28" s="8">
        <v>1.38</v>
      </c>
      <c r="G28" s="8">
        <v>1.647</v>
      </c>
      <c r="H28" s="8">
        <v>103.953</v>
      </c>
      <c r="I28" s="9">
        <v>90.0803</v>
      </c>
      <c r="J28" s="24">
        <f t="shared" si="0"/>
        <v>90</v>
      </c>
      <c r="K28" s="24">
        <f t="shared" si="18"/>
        <v>8</v>
      </c>
      <c r="L28" s="24">
        <f t="shared" si="19"/>
        <v>2.9999999998835847</v>
      </c>
      <c r="M28" s="24">
        <f t="shared" si="20"/>
        <v>90.13416666666664</v>
      </c>
      <c r="N28" s="25">
        <f t="shared" si="1"/>
        <v>1.5731379768746552</v>
      </c>
      <c r="O28" s="9">
        <v>96.3137</v>
      </c>
      <c r="P28" s="24">
        <f t="shared" si="2"/>
        <v>96</v>
      </c>
      <c r="Q28" s="24">
        <f t="shared" si="21"/>
        <v>31</v>
      </c>
      <c r="R28" s="24">
        <f t="shared" si="22"/>
        <v>36.99999999989814</v>
      </c>
      <c r="S28" s="24">
        <f t="shared" si="23"/>
        <v>96.52694444444441</v>
      </c>
      <c r="T28" s="25">
        <f t="shared" si="3"/>
        <v>1.6847129974452038</v>
      </c>
      <c r="U28" s="8">
        <f t="shared" si="24"/>
        <v>103.95271499608339</v>
      </c>
      <c r="V28" s="11">
        <f t="shared" si="25"/>
        <v>-0.2434213282812858</v>
      </c>
      <c r="W28" s="8">
        <v>-138.938</v>
      </c>
      <c r="X28" s="8">
        <v>65.4</v>
      </c>
      <c r="Y28" s="8">
        <v>0</v>
      </c>
      <c r="Z28" s="10">
        <f t="shared" si="26"/>
        <v>-69.78999999999999</v>
      </c>
      <c r="AA28" s="11">
        <f t="shared" si="26"/>
        <v>-3.667999999999992</v>
      </c>
      <c r="AB28" s="11">
        <f t="shared" si="27"/>
        <v>9.372268601212486</v>
      </c>
      <c r="AC28" s="10">
        <f t="shared" si="28"/>
        <v>-62.76855438620518</v>
      </c>
      <c r="AD28" s="10">
        <f t="shared" si="29"/>
        <v>172.82478112160948</v>
      </c>
      <c r="AE28" s="10">
        <f>E28+F28+V28-G28</f>
        <v>-0.40442132828128585</v>
      </c>
      <c r="AF28" s="7" t="s">
        <v>47</v>
      </c>
    </row>
    <row r="29" spans="1:32" ht="14.25">
      <c r="A29" s="30"/>
      <c r="B29" s="30"/>
      <c r="C29" s="10"/>
      <c r="D29" s="10"/>
      <c r="E29" s="10"/>
      <c r="F29" s="10"/>
      <c r="G29" s="10"/>
      <c r="H29" s="10"/>
      <c r="I29" s="25"/>
      <c r="J29" s="24"/>
      <c r="K29" s="24"/>
      <c r="L29" s="24"/>
      <c r="M29" s="24"/>
      <c r="N29" s="25"/>
      <c r="O29" s="25"/>
      <c r="P29" s="24"/>
      <c r="Q29" s="24"/>
      <c r="R29" s="24"/>
      <c r="S29" s="24"/>
      <c r="T29" s="25"/>
      <c r="U29" s="10"/>
      <c r="V29" s="11"/>
      <c r="W29" s="11"/>
      <c r="X29" s="10"/>
      <c r="Y29" s="10"/>
      <c r="Z29" s="11"/>
      <c r="AA29" s="11"/>
      <c r="AB29" s="11"/>
      <c r="AC29" s="10"/>
      <c r="AD29" s="11"/>
      <c r="AE29" s="11"/>
      <c r="AF29" s="24"/>
    </row>
    <row r="30" spans="1:32" ht="14.25">
      <c r="A30" s="30"/>
      <c r="B30" s="30"/>
      <c r="C30" s="10"/>
      <c r="D30" s="10"/>
      <c r="E30" s="10"/>
      <c r="F30" s="10"/>
      <c r="G30" s="10"/>
      <c r="H30" s="10"/>
      <c r="I30" s="25"/>
      <c r="J30" s="24"/>
      <c r="K30" s="24"/>
      <c r="L30" s="24"/>
      <c r="M30" s="24"/>
      <c r="N30" s="25"/>
      <c r="O30" s="25"/>
      <c r="P30" s="24"/>
      <c r="Q30" s="24"/>
      <c r="R30" s="24"/>
      <c r="S30" s="24"/>
      <c r="T30" s="25"/>
      <c r="U30" s="10"/>
      <c r="V30" s="11"/>
      <c r="W30" s="11"/>
      <c r="X30" s="10"/>
      <c r="Y30" s="10"/>
      <c r="Z30" s="11"/>
      <c r="AA30" s="11"/>
      <c r="AB30" s="11"/>
      <c r="AC30" s="10"/>
      <c r="AD30" s="11"/>
      <c r="AE30" s="11"/>
      <c r="AF30" s="24"/>
    </row>
    <row r="31" spans="1:32" ht="14.25">
      <c r="A31" s="30"/>
      <c r="B31" s="30"/>
      <c r="C31" s="10"/>
      <c r="D31" s="10"/>
      <c r="E31" s="10"/>
      <c r="F31" s="10"/>
      <c r="G31" s="10"/>
      <c r="H31" s="10"/>
      <c r="I31" s="25"/>
      <c r="J31" s="24"/>
      <c r="K31" s="24"/>
      <c r="L31" s="24"/>
      <c r="M31" s="24"/>
      <c r="N31" s="25"/>
      <c r="O31" s="25"/>
      <c r="P31" s="24"/>
      <c r="Q31" s="24"/>
      <c r="R31" s="24"/>
      <c r="S31" s="24"/>
      <c r="T31" s="25"/>
      <c r="U31" s="10"/>
      <c r="V31" s="11"/>
      <c r="W31" s="11"/>
      <c r="X31" s="10"/>
      <c r="Y31" s="10"/>
      <c r="Z31" s="11"/>
      <c r="AA31" s="11"/>
      <c r="AB31" s="11"/>
      <c r="AC31" s="10"/>
      <c r="AD31" s="11"/>
      <c r="AE31" s="11"/>
      <c r="AF31" s="24"/>
    </row>
  </sheetData>
  <sheetProtection/>
  <mergeCells count="12">
    <mergeCell ref="F3:F4"/>
    <mergeCell ref="G3:G4"/>
    <mergeCell ref="B3:B4"/>
    <mergeCell ref="H3:H4"/>
    <mergeCell ref="A1:AF1"/>
    <mergeCell ref="A2:F2"/>
    <mergeCell ref="C3:E3"/>
    <mergeCell ref="W3:Y3"/>
    <mergeCell ref="AC3:AE3"/>
    <mergeCell ref="I3:O3"/>
    <mergeCell ref="A3:A4"/>
    <mergeCell ref="AF3:AF4"/>
  </mergeCells>
  <printOptions horizontalCentered="1"/>
  <pageMargins left="0.1968503937007874" right="0.1968503937007874" top="0.5905511811023623" bottom="0.5905511811023623" header="0.5118110236220472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家庭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赵浩</dc:creator>
  <cp:keywords/>
  <dc:description/>
  <cp:lastModifiedBy>谢俊虎</cp:lastModifiedBy>
  <cp:lastPrinted>2007-01-24T06:41:18Z</cp:lastPrinted>
  <dcterms:created xsi:type="dcterms:W3CDTF">2003-06-03T15:04:16Z</dcterms:created>
  <dcterms:modified xsi:type="dcterms:W3CDTF">2007-01-24T07:11:26Z</dcterms:modified>
  <cp:category/>
  <cp:version/>
  <cp:contentType/>
  <cp:contentStatus/>
</cp:coreProperties>
</file>