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85" windowHeight="92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<sst xmlns="http://schemas.openxmlformats.org/spreadsheetml/2006/main" count="57" uniqueCount="49">
  <si>
    <t>牛腿设计</t>
  </si>
  <si>
    <r>
      <t>基本的构造规定</t>
    </r>
    <r>
      <rPr>
        <sz val="12"/>
        <rFont val="Modern"/>
        <family val="3"/>
      </rPr>
      <t>:</t>
    </r>
  </si>
  <si>
    <r>
      <t xml:space="preserve">  </t>
    </r>
    <r>
      <rPr>
        <sz val="12"/>
        <rFont val="宋体"/>
        <family val="0"/>
      </rPr>
      <t>牛腿的端部高度</t>
    </r>
    <r>
      <rPr>
        <sz val="12"/>
        <rFont val="Modern"/>
        <family val="3"/>
      </rPr>
      <t xml:space="preserve">       </t>
    </r>
  </si>
  <si>
    <r>
      <t>，且不小于</t>
    </r>
    <r>
      <rPr>
        <sz val="12"/>
        <rFont val="宋体"/>
        <family val="0"/>
      </rPr>
      <t>200mm</t>
    </r>
  </si>
  <si>
    <r>
      <t xml:space="preserve">  </t>
    </r>
    <r>
      <rPr>
        <sz val="12"/>
        <rFont val="宋体"/>
        <family val="0"/>
      </rPr>
      <t>牛腿底面斜角</t>
    </r>
  </si>
  <si>
    <r>
      <t xml:space="preserve">  牛腿外边缘与吊车梁外边的距离不宜小于</t>
    </r>
    <r>
      <rPr>
        <sz val="12"/>
        <rFont val="宋体"/>
        <family val="0"/>
      </rPr>
      <t>70mm</t>
    </r>
  </si>
  <si>
    <r>
      <t>竖向力设计值</t>
    </r>
    <r>
      <rPr>
        <sz val="12"/>
        <rFont val="Times New Roman"/>
        <family val="1"/>
      </rPr>
      <t>Fv=</t>
    </r>
  </si>
  <si>
    <t>KN</t>
  </si>
  <si>
    <r>
      <t>作用于牛腿顶部按荷载效应标准组合计算的竖向力值</t>
    </r>
    <r>
      <rPr>
        <sz val="12"/>
        <rFont val="Times New Roman"/>
        <family val="1"/>
      </rPr>
      <t>Fvk</t>
    </r>
    <r>
      <rPr>
        <sz val="12"/>
        <rFont val="宋体"/>
        <family val="0"/>
      </rPr>
      <t>=</t>
    </r>
  </si>
  <si>
    <r>
      <t>作用于牛腿顶部按荷载效应标准组合计算的水平拉力值</t>
    </r>
    <r>
      <rPr>
        <sz val="12"/>
        <rFont val="Times New Roman"/>
        <family val="1"/>
      </rPr>
      <t>Fhk</t>
    </r>
    <r>
      <rPr>
        <sz val="12"/>
        <rFont val="宋体"/>
        <family val="0"/>
      </rPr>
      <t>=</t>
    </r>
  </si>
  <si>
    <r>
      <t>水平拉力设计值</t>
    </r>
    <r>
      <rPr>
        <sz val="12"/>
        <rFont val="Times New Roman"/>
        <family val="1"/>
      </rPr>
      <t>Fh=</t>
    </r>
  </si>
  <si>
    <r>
      <t>裂缝控制系数β</t>
    </r>
    <r>
      <rPr>
        <sz val="12"/>
        <rFont val="Times New Roman"/>
        <family val="1"/>
      </rPr>
      <t>=</t>
    </r>
  </si>
  <si>
    <r>
      <t>竖向力的作用点至下柱边缘的水平距离</t>
    </r>
    <r>
      <rPr>
        <sz val="12"/>
        <rFont val="Times New Roman"/>
        <family val="1"/>
      </rPr>
      <t>a=</t>
    </r>
  </si>
  <si>
    <t>mm</t>
  </si>
  <si>
    <r>
      <t>下柱边缘到牛腿外边缘的水平长度</t>
    </r>
    <r>
      <rPr>
        <sz val="12"/>
        <rFont val="Times New Roman"/>
        <family val="1"/>
      </rPr>
      <t>c=</t>
    </r>
  </si>
  <si>
    <r>
      <t>牛腿与下柱交接处的垂直截面高度</t>
    </r>
    <r>
      <rPr>
        <sz val="12"/>
        <rFont val="Times New Roman"/>
        <family val="1"/>
      </rPr>
      <t>h=</t>
    </r>
  </si>
  <si>
    <r>
      <t>牛腿宽度</t>
    </r>
    <r>
      <rPr>
        <sz val="12"/>
        <rFont val="Times New Roman"/>
        <family val="1"/>
      </rPr>
      <t>b=</t>
    </r>
  </si>
  <si>
    <r>
      <t>牛腿的外边缘高度</t>
    </r>
    <r>
      <rPr>
        <sz val="12"/>
        <rFont val="Times New Roman"/>
        <family val="1"/>
      </rPr>
      <t>h1=</t>
    </r>
  </si>
  <si>
    <t>mm</t>
  </si>
  <si>
    <t>混凝土强度等级</t>
  </si>
  <si>
    <t>fc=</t>
  </si>
  <si>
    <t>ftk=</t>
  </si>
  <si>
    <t>ft=</t>
  </si>
  <si>
    <r>
      <t>钢筋抗拉强度设计值</t>
    </r>
    <r>
      <rPr>
        <sz val="12"/>
        <rFont val="Times New Roman"/>
        <family val="1"/>
      </rPr>
      <t xml:space="preserve">fy </t>
    </r>
    <r>
      <rPr>
        <sz val="12"/>
        <rFont val="宋体"/>
        <family val="0"/>
      </rPr>
      <t>＝</t>
    </r>
    <r>
      <rPr>
        <sz val="12"/>
        <rFont val="Times New Roman"/>
        <family val="1"/>
      </rPr>
      <t xml:space="preserve"> 300N/mm</t>
    </r>
    <r>
      <rPr>
        <sz val="12"/>
        <rFont val="宋体"/>
        <family val="0"/>
      </rPr>
      <t></t>
    </r>
  </si>
  <si>
    <r>
      <t>纵筋合力点至近边距离</t>
    </r>
    <r>
      <rPr>
        <sz val="12"/>
        <rFont val="Times New Roman"/>
        <family val="1"/>
      </rPr>
      <t>as=</t>
    </r>
  </si>
  <si>
    <r>
      <t>最小配筋率ρ</t>
    </r>
    <r>
      <rPr>
        <sz val="12"/>
        <rFont val="Times New Roman"/>
        <family val="1"/>
      </rPr>
      <t>min=Max{0.20%, 0.45ft/fy}=</t>
    </r>
  </si>
  <si>
    <t>根据公式</t>
  </si>
  <si>
    <t>初算高度=</t>
  </si>
  <si>
    <t>Fvk≤β*(1-0.5Fhk/Fvk)*ftk*b*h0/(0.5+a/h0)</t>
  </si>
  <si>
    <r>
      <t>外边缘初算最小高度</t>
    </r>
    <r>
      <rPr>
        <sz val="12"/>
        <rFont val="Times New Roman"/>
        <family val="1"/>
      </rPr>
      <t>=h-c*tg45=</t>
    </r>
  </si>
  <si>
    <t>牛腿顶面受压面的面积要求</t>
  </si>
  <si>
    <t>横向受压长度必须≥</t>
  </si>
  <si>
    <t>牛腿的配筋计算</t>
  </si>
  <si>
    <r>
      <t>纵向受力钢筋的总截面面积按混凝土规范式</t>
    </r>
    <r>
      <rPr>
        <sz val="12"/>
        <rFont val="Times New Roman"/>
        <family val="1"/>
      </rPr>
      <t xml:space="preserve"> 10.8.2 </t>
    </r>
    <r>
      <rPr>
        <sz val="12"/>
        <rFont val="宋体"/>
        <family val="0"/>
      </rPr>
      <t>计算</t>
    </r>
  </si>
  <si>
    <r>
      <t xml:space="preserve">As </t>
    </r>
    <r>
      <rPr>
        <sz val="12"/>
        <rFont val="宋体"/>
        <family val="0"/>
      </rPr>
      <t>≥</t>
    </r>
    <r>
      <rPr>
        <sz val="12"/>
        <rFont val="Times New Roman"/>
        <family val="1"/>
      </rPr>
      <t xml:space="preserve"> Fv * a / 0.85 / fy / ho + 1.2 * Fh / fy=</t>
    </r>
  </si>
  <si>
    <t>选用</t>
  </si>
  <si>
    <t>面积为</t>
  </si>
  <si>
    <t>根直径</t>
  </si>
  <si>
    <r>
      <t>箍筋的直径宜为</t>
    </r>
    <r>
      <rPr>
        <sz val="12"/>
        <rFont val="Times New Roman"/>
        <family val="1"/>
      </rPr>
      <t xml:space="preserve"> 6</t>
    </r>
    <r>
      <rPr>
        <sz val="12"/>
        <rFont val="宋体"/>
        <family val="0"/>
      </rPr>
      <t>～</t>
    </r>
    <r>
      <rPr>
        <sz val="12"/>
        <rFont val="Times New Roman"/>
        <family val="1"/>
      </rPr>
      <t>12mm</t>
    </r>
    <r>
      <rPr>
        <sz val="12"/>
        <rFont val="宋体"/>
        <family val="0"/>
      </rPr>
      <t>，间距宜为</t>
    </r>
    <r>
      <rPr>
        <sz val="12"/>
        <rFont val="Times New Roman"/>
        <family val="1"/>
      </rPr>
      <t xml:space="preserve"> 100</t>
    </r>
    <r>
      <rPr>
        <sz val="12"/>
        <rFont val="宋体"/>
        <family val="0"/>
      </rPr>
      <t>～</t>
    </r>
    <r>
      <rPr>
        <sz val="12"/>
        <rFont val="Times New Roman"/>
        <family val="1"/>
      </rPr>
      <t>150mm</t>
    </r>
    <r>
      <rPr>
        <sz val="12"/>
        <rFont val="宋体"/>
        <family val="0"/>
      </rPr>
      <t>，且在上部</t>
    </r>
    <r>
      <rPr>
        <sz val="12"/>
        <rFont val="Times New Roman"/>
        <family val="1"/>
      </rPr>
      <t xml:space="preserve"> 2ho / 3 </t>
    </r>
    <r>
      <rPr>
        <sz val="12"/>
        <rFont val="宋体"/>
        <family val="0"/>
      </rPr>
      <t>＝</t>
    </r>
  </si>
  <si>
    <r>
      <t>范</t>
    </r>
    <r>
      <rPr>
        <sz val="12"/>
        <rFont val="宋体"/>
        <family val="0"/>
      </rPr>
      <t>围内的水平箍筋总截面面积不宜小于承受竖向力的受拉钢筋截面面积的二分之一</t>
    </r>
  </si>
  <si>
    <r>
      <t xml:space="preserve">Asv </t>
    </r>
    <r>
      <rPr>
        <sz val="12"/>
        <rFont val="宋体"/>
        <family val="0"/>
      </rPr>
      <t>＝</t>
    </r>
    <r>
      <rPr>
        <sz val="12"/>
        <rFont val="Times New Roman"/>
        <family val="1"/>
      </rPr>
      <t xml:space="preserve"> As / 2 =</t>
    </r>
  </si>
  <si>
    <r>
      <t>当</t>
    </r>
    <r>
      <rPr>
        <sz val="12"/>
        <rFont val="Times New Roman"/>
        <family val="1"/>
      </rPr>
      <t xml:space="preserve"> a / ho </t>
    </r>
    <r>
      <rPr>
        <sz val="12"/>
        <rFont val="宋体"/>
        <family val="0"/>
      </rPr>
      <t>≥</t>
    </r>
    <r>
      <rPr>
        <sz val="12"/>
        <rFont val="Times New Roman"/>
        <family val="1"/>
      </rPr>
      <t xml:space="preserve"> 0.3 </t>
    </r>
    <r>
      <rPr>
        <sz val="12"/>
        <rFont val="宋体"/>
        <family val="0"/>
      </rPr>
      <t>时，宜设置弯起钢筋</t>
    </r>
  </si>
  <si>
    <t>a/ho=</t>
  </si>
  <si>
    <r>
      <t xml:space="preserve">Asw </t>
    </r>
    <r>
      <rPr>
        <sz val="12"/>
        <rFont val="宋体"/>
        <family val="0"/>
      </rPr>
      <t>＝</t>
    </r>
    <r>
      <rPr>
        <sz val="12"/>
        <rFont val="Times New Roman"/>
        <family val="1"/>
      </rPr>
      <t xml:space="preserve"> As / 2 </t>
    </r>
    <r>
      <rPr>
        <sz val="12"/>
        <rFont val="宋体"/>
        <family val="0"/>
      </rPr>
      <t>＝</t>
    </r>
  </si>
  <si>
    <r>
      <t>集中荷载作用点到牛腿斜边下端点连线的长度</t>
    </r>
    <r>
      <rPr>
        <sz val="12"/>
        <rFont val="Times New Roman"/>
        <family val="1"/>
      </rPr>
      <t xml:space="preserve">l </t>
    </r>
    <r>
      <rPr>
        <sz val="12"/>
        <rFont val="宋体"/>
        <family val="0"/>
      </rPr>
      <t>＝</t>
    </r>
  </si>
  <si>
    <r>
      <t>弯起钢筋宜位于牛腿上部</t>
    </r>
    <r>
      <rPr>
        <sz val="12"/>
        <rFont val="Times New Roman"/>
        <family val="1"/>
      </rPr>
      <t xml:space="preserve"> l/6 </t>
    </r>
    <r>
      <rPr>
        <sz val="12"/>
        <rFont val="宋体"/>
        <family val="0"/>
      </rPr>
      <t>至</t>
    </r>
    <r>
      <rPr>
        <sz val="12"/>
        <rFont val="Times New Roman"/>
        <family val="1"/>
      </rPr>
      <t xml:space="preserve"> l/2</t>
    </r>
  </si>
  <si>
    <t>至</t>
  </si>
  <si>
    <t>之间的范围内</t>
  </si>
  <si>
    <t>C30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</si>
</sst>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s>
  <fonts count="10">
    <font>
      <sz val="12"/>
      <name val="宋体"/>
      <family val="0"/>
    </font>
    <font>
      <sz val="9"/>
      <name val="宋体"/>
      <family val="0"/>
    </font>
    <font>
      <sz val="12"/>
      <name val="Modern"/>
      <family val="3"/>
    </font>
    <font>
      <sz val="12"/>
      <name val="Times New Roman"/>
      <family val="1"/>
    </font>
    <font>
      <sz val="12"/>
      <color indexed="17"/>
      <name val="宋体"/>
      <family val="0"/>
    </font>
    <font>
      <sz val="12"/>
      <color indexed="10"/>
      <name val="宋体"/>
      <family val="0"/>
    </font>
    <font>
      <sz val="12"/>
      <color indexed="17"/>
      <name val="Times New Roman"/>
      <family val="1"/>
    </font>
    <font>
      <sz val="12"/>
      <color indexed="10"/>
      <name val="Times New Roman"/>
      <family val="1"/>
    </font>
    <font>
      <sz val="12"/>
      <color indexed="60"/>
      <name val="Times New Roman"/>
      <family val="1"/>
    </font>
    <font>
      <sz val="12"/>
      <color indexed="60"/>
      <name val="宋体"/>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pplyProtection="1">
      <alignment horizontal="center"/>
      <protection locked="0"/>
    </xf>
    <xf numFmtId="0" fontId="3" fillId="0" borderId="0" xfId="0" applyFont="1" applyAlignment="1">
      <alignment/>
    </xf>
    <xf numFmtId="0" fontId="5" fillId="0" borderId="0" xfId="0" applyFont="1" applyAlignment="1">
      <alignment horizontal="center"/>
    </xf>
    <xf numFmtId="0" fontId="3" fillId="0" borderId="0" xfId="0" applyFont="1" applyAlignment="1">
      <alignment horizontal="right"/>
    </xf>
    <xf numFmtId="0" fontId="7" fillId="0" borderId="0" xfId="0" applyFont="1" applyAlignment="1">
      <alignment horizontal="center"/>
    </xf>
    <xf numFmtId="0" fontId="6" fillId="0" borderId="0" xfId="0" applyFont="1" applyAlignment="1" applyProtection="1">
      <alignment horizontal="center"/>
      <protection locked="0"/>
    </xf>
    <xf numFmtId="0" fontId="5" fillId="0" borderId="0" xfId="0" applyFont="1" applyAlignment="1">
      <alignment/>
    </xf>
    <xf numFmtId="0" fontId="0" fillId="0" borderId="0" xfId="0" applyAlignment="1">
      <alignment horizontal="right"/>
    </xf>
    <xf numFmtId="0" fontId="8"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0" fillId="0" borderId="0" xfId="0" applyAlignment="1">
      <alignment/>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1</xdr:row>
      <xdr:rowOff>0</xdr:rowOff>
    </xdr:from>
    <xdr:to>
      <xdr:col>4</xdr:col>
      <xdr:colOff>638175</xdr:colOff>
      <xdr:row>1</xdr:row>
      <xdr:rowOff>180975</xdr:rowOff>
    </xdr:to>
    <xdr:pic>
      <xdr:nvPicPr>
        <xdr:cNvPr id="1" name="Picture 1"/>
        <xdr:cNvPicPr preferRelativeResize="1">
          <a:picLocks noChangeAspect="1"/>
        </xdr:cNvPicPr>
      </xdr:nvPicPr>
      <xdr:blipFill>
        <a:blip r:embed="rId1"/>
        <a:stretch>
          <a:fillRect/>
        </a:stretch>
      </xdr:blipFill>
      <xdr:spPr>
        <a:xfrm>
          <a:off x="2781300" y="180975"/>
          <a:ext cx="600075" cy="180975"/>
        </a:xfrm>
        <a:prstGeom prst="rect">
          <a:avLst/>
        </a:prstGeom>
        <a:noFill/>
        <a:ln w="9525" cmpd="sng">
          <a:noFill/>
        </a:ln>
      </xdr:spPr>
    </xdr:pic>
    <xdr:clientData/>
  </xdr:twoCellAnchor>
  <xdr:twoCellAnchor editAs="oneCell">
    <xdr:from>
      <xdr:col>4</xdr:col>
      <xdr:colOff>28575</xdr:colOff>
      <xdr:row>2</xdr:row>
      <xdr:rowOff>0</xdr:rowOff>
    </xdr:from>
    <xdr:to>
      <xdr:col>4</xdr:col>
      <xdr:colOff>657225</xdr:colOff>
      <xdr:row>2</xdr:row>
      <xdr:rowOff>171450</xdr:rowOff>
    </xdr:to>
    <xdr:pic>
      <xdr:nvPicPr>
        <xdr:cNvPr id="2" name="Picture 2"/>
        <xdr:cNvPicPr preferRelativeResize="1">
          <a:picLocks noChangeAspect="1"/>
        </xdr:cNvPicPr>
      </xdr:nvPicPr>
      <xdr:blipFill>
        <a:blip r:embed="rId2"/>
        <a:stretch>
          <a:fillRect/>
        </a:stretch>
      </xdr:blipFill>
      <xdr:spPr>
        <a:xfrm>
          <a:off x="2771775" y="381000"/>
          <a:ext cx="6286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30"/>
  <sheetViews>
    <sheetView tabSelected="1" workbookViewId="0" topLeftCell="A1">
      <selection activeCell="I17" sqref="I17"/>
    </sheetView>
  </sheetViews>
  <sheetFormatPr defaultColWidth="9.00390625" defaultRowHeight="14.25"/>
  <cols>
    <col min="8" max="8" width="9.125" style="0" bestFit="1" customWidth="1"/>
  </cols>
  <sheetData>
    <row r="1" ht="14.25">
      <c r="A1" t="s">
        <v>0</v>
      </c>
    </row>
    <row r="2" spans="1:8" ht="15.75">
      <c r="A2" s="13" t="s">
        <v>1</v>
      </c>
      <c r="B2" s="13"/>
      <c r="C2" s="18" t="s">
        <v>2</v>
      </c>
      <c r="D2" s="15"/>
      <c r="E2" s="15"/>
      <c r="F2" s="13" t="s">
        <v>3</v>
      </c>
      <c r="G2" s="13"/>
      <c r="H2" s="2"/>
    </row>
    <row r="3" spans="3:5" ht="15">
      <c r="C3" s="18" t="s">
        <v>4</v>
      </c>
      <c r="D3" s="18"/>
      <c r="E3" s="18"/>
    </row>
    <row r="4" spans="3:7" ht="14.25">
      <c r="C4" s="17" t="s">
        <v>5</v>
      </c>
      <c r="D4" s="17"/>
      <c r="E4" s="17"/>
      <c r="F4" s="17"/>
      <c r="G4" s="17"/>
    </row>
    <row r="6" spans="1:8" ht="15.75">
      <c r="A6" s="13" t="s">
        <v>8</v>
      </c>
      <c r="B6" s="13"/>
      <c r="C6" s="13"/>
      <c r="D6" s="13"/>
      <c r="E6" s="13"/>
      <c r="F6" s="13"/>
      <c r="G6" s="4">
        <v>700</v>
      </c>
      <c r="H6" s="5" t="s">
        <v>7</v>
      </c>
    </row>
    <row r="7" spans="1:8" ht="15.75">
      <c r="A7" s="13" t="s">
        <v>9</v>
      </c>
      <c r="B7" s="13"/>
      <c r="C7" s="13"/>
      <c r="D7" s="13"/>
      <c r="E7" s="13"/>
      <c r="F7" s="13"/>
      <c r="G7" s="4">
        <v>26</v>
      </c>
      <c r="H7" s="5" t="s">
        <v>7</v>
      </c>
    </row>
    <row r="8" spans="1:8" ht="15.75">
      <c r="A8" s="13" t="s">
        <v>6</v>
      </c>
      <c r="B8" s="13"/>
      <c r="C8" s="6">
        <f>G6*1.4</f>
        <v>979.9999999999999</v>
      </c>
      <c r="D8" s="5" t="s">
        <v>7</v>
      </c>
      <c r="E8" s="13" t="s">
        <v>10</v>
      </c>
      <c r="F8" s="13"/>
      <c r="G8" s="6">
        <f>G7*1.4</f>
        <v>36.4</v>
      </c>
      <c r="H8" s="5" t="s">
        <v>7</v>
      </c>
    </row>
    <row r="9" spans="1:8" ht="15.75">
      <c r="A9" s="13" t="s">
        <v>11</v>
      </c>
      <c r="B9" s="13"/>
      <c r="C9" s="4">
        <v>0.65</v>
      </c>
      <c r="E9" s="13" t="s">
        <v>16</v>
      </c>
      <c r="F9" s="13"/>
      <c r="G9" s="4">
        <v>500</v>
      </c>
      <c r="H9" s="5" t="s">
        <v>13</v>
      </c>
    </row>
    <row r="10" spans="1:8" ht="15.75">
      <c r="A10" s="13" t="s">
        <v>12</v>
      </c>
      <c r="B10" s="13"/>
      <c r="C10" s="13"/>
      <c r="D10" s="13"/>
      <c r="E10" s="4">
        <v>270</v>
      </c>
      <c r="F10" s="5" t="s">
        <v>13</v>
      </c>
      <c r="G10" t="s">
        <v>26</v>
      </c>
      <c r="H10" s="5"/>
    </row>
    <row r="11" spans="1:7" ht="15.75">
      <c r="A11" s="13" t="s">
        <v>14</v>
      </c>
      <c r="B11" s="13"/>
      <c r="C11" s="13"/>
      <c r="D11" s="13"/>
      <c r="E11" s="4">
        <v>550</v>
      </c>
      <c r="F11" s="5" t="s">
        <v>13</v>
      </c>
      <c r="G11" t="s">
        <v>28</v>
      </c>
    </row>
    <row r="12" spans="1:9" ht="15.75">
      <c r="A12" s="13" t="s">
        <v>15</v>
      </c>
      <c r="B12" s="13"/>
      <c r="C12" s="13"/>
      <c r="D12" s="13"/>
      <c r="E12" s="4">
        <v>800</v>
      </c>
      <c r="F12" s="5" t="s">
        <v>13</v>
      </c>
      <c r="G12" t="s">
        <v>27</v>
      </c>
      <c r="H12" s="10">
        <f>(0.5*G6*1000+SQRT(0.25*G6*1000000*G6+4*E10*G6*1000*(C9-0.5*C9*G7/G6)*D15*G9))/2/(C9-0.5*C9*G7/G6)/D15/G9</f>
        <v>880.6652009451313</v>
      </c>
      <c r="I12" s="5" t="s">
        <v>18</v>
      </c>
    </row>
    <row r="13" spans="1:11" ht="15.75">
      <c r="A13" s="13" t="s">
        <v>17</v>
      </c>
      <c r="B13" s="13"/>
      <c r="C13" s="13"/>
      <c r="D13" s="4">
        <v>300</v>
      </c>
      <c r="E13" s="5" t="s">
        <v>18</v>
      </c>
      <c r="G13" s="13" t="s">
        <v>29</v>
      </c>
      <c r="H13" s="13"/>
      <c r="I13" s="13"/>
      <c r="J13" s="6">
        <f>E12-E11*0.707</f>
        <v>411.15000000000003</v>
      </c>
      <c r="K13" s="5" t="s">
        <v>13</v>
      </c>
    </row>
    <row r="14" spans="1:3" ht="15.75">
      <c r="A14" s="13" t="s">
        <v>19</v>
      </c>
      <c r="B14" s="13"/>
      <c r="C14" s="9" t="s">
        <v>48</v>
      </c>
    </row>
    <row r="15" spans="1:6" ht="15.75">
      <c r="A15" s="7" t="s">
        <v>20</v>
      </c>
      <c r="B15" s="8">
        <f>IF(C14="C20",9.6,IF(C14="C25",11.9,IF(C14="C30",14.3,IF(C14="C35",16.7,IF(C14="C40",19.1,19.1)))))</f>
        <v>14.3</v>
      </c>
      <c r="C15" s="7" t="s">
        <v>21</v>
      </c>
      <c r="D15" s="6">
        <f>IF(C14="C20",1.54,IF(C14="C25",1.78,IF(C14="C30",2.01,IF(C14="C35",2.2,IF(C14="C40",2.39,2.39)))))</f>
        <v>2.01</v>
      </c>
      <c r="E15" s="7" t="s">
        <v>22</v>
      </c>
      <c r="F15" s="6">
        <f>IF(C14="C20",1.1,IF(C14="C25",1.27,IF(C14="C30",1.43,IF(C14="C35",1.57,IF(C14="C40",1.71,1.71)))))</f>
        <v>1.43</v>
      </c>
    </row>
    <row r="16" spans="1:8" ht="15.75">
      <c r="A16" s="13" t="s">
        <v>23</v>
      </c>
      <c r="B16" s="13"/>
      <c r="C16" s="13"/>
      <c r="D16" s="13"/>
      <c r="E16" s="13" t="s">
        <v>24</v>
      </c>
      <c r="F16" s="13"/>
      <c r="G16" s="13"/>
      <c r="H16" s="4">
        <v>40</v>
      </c>
    </row>
    <row r="17" spans="1:5" ht="15.75">
      <c r="A17" s="13" t="s">
        <v>25</v>
      </c>
      <c r="B17" s="13"/>
      <c r="C17" s="13"/>
      <c r="D17" s="13"/>
      <c r="E17" s="8">
        <f>MAX(0.002,0.45*F15/300)</f>
        <v>0.0021449999999999998</v>
      </c>
    </row>
    <row r="18" spans="1:3" ht="14.25">
      <c r="A18" s="13" t="s">
        <v>30</v>
      </c>
      <c r="B18" s="13"/>
      <c r="C18" s="13"/>
    </row>
    <row r="19" spans="2:4" ht="14.25">
      <c r="B19" s="13" t="s">
        <v>31</v>
      </c>
      <c r="C19" s="13"/>
      <c r="D19" s="10">
        <f>G6*1000/G9/0.75/B15</f>
        <v>130.53613053613054</v>
      </c>
    </row>
    <row r="20" spans="1:2" ht="14.25">
      <c r="A20" s="13" t="s">
        <v>32</v>
      </c>
      <c r="B20" s="13"/>
    </row>
    <row r="21" spans="2:7" ht="15.75">
      <c r="B21" s="15" t="s">
        <v>33</v>
      </c>
      <c r="C21" s="15"/>
      <c r="D21" s="15"/>
      <c r="E21" s="15"/>
      <c r="F21" s="15"/>
      <c r="G21" s="15"/>
    </row>
    <row r="22" spans="2:7" ht="15.75">
      <c r="B22" s="16" t="s">
        <v>34</v>
      </c>
      <c r="C22" s="16"/>
      <c r="D22" s="16"/>
      <c r="E22" s="16"/>
      <c r="F22" s="10">
        <f>C8*1000*E10/0.85/300/(E12-H16)+1.2*G8*1000/300</f>
        <v>1510.9250773993806</v>
      </c>
      <c r="G22" s="11"/>
    </row>
    <row r="23" spans="2:8" ht="15.75">
      <c r="B23" s="11" t="s">
        <v>35</v>
      </c>
      <c r="C23" s="3">
        <v>3</v>
      </c>
      <c r="D23" t="s">
        <v>37</v>
      </c>
      <c r="E23" s="3">
        <v>20</v>
      </c>
      <c r="F23" t="s">
        <v>36</v>
      </c>
      <c r="G23" s="10">
        <f>C23*3.1415926*0.25*E23*E23</f>
        <v>942.4777800000002</v>
      </c>
      <c r="H23" s="12" t="str">
        <f>IF(F22&lt;G23,"满足!","不满足!")</f>
        <v>不满足!</v>
      </c>
    </row>
    <row r="24" spans="1:8" ht="15.75">
      <c r="A24" s="13" t="s">
        <v>38</v>
      </c>
      <c r="B24" s="13"/>
      <c r="C24" s="13"/>
      <c r="D24" s="13"/>
      <c r="E24" s="13"/>
      <c r="F24" s="13"/>
      <c r="G24" s="13"/>
      <c r="H24" s="10">
        <f>2*(E12-H16)/3</f>
        <v>506.6666666666667</v>
      </c>
    </row>
    <row r="25" spans="1:8" ht="14.25">
      <c r="A25" s="13" t="s">
        <v>39</v>
      </c>
      <c r="B25" s="13"/>
      <c r="C25" s="13"/>
      <c r="D25" s="13"/>
      <c r="E25" s="13"/>
      <c r="F25" s="13"/>
      <c r="G25" s="13"/>
      <c r="H25" s="13"/>
    </row>
    <row r="26" spans="2:4" ht="15.75">
      <c r="B26" s="5" t="s">
        <v>40</v>
      </c>
      <c r="D26" s="10">
        <f>G23/2</f>
        <v>471.2388900000001</v>
      </c>
    </row>
    <row r="27" spans="1:8" ht="15.75">
      <c r="A27" s="13" t="s">
        <v>41</v>
      </c>
      <c r="B27" s="13"/>
      <c r="C27" s="13"/>
      <c r="D27" s="13"/>
      <c r="E27" s="7" t="s">
        <v>42</v>
      </c>
      <c r="F27" s="10">
        <f>E10/(E12-H16)</f>
        <v>0.35526315789473684</v>
      </c>
      <c r="G27" s="14" t="str">
        <f>IF(F27&lt;0.3,"不需要弯起钢筋！","需要弯起钢筋！")</f>
        <v>需要弯起钢筋！</v>
      </c>
      <c r="H27" s="14"/>
    </row>
    <row r="28" spans="2:4" ht="15.75">
      <c r="B28" s="5" t="s">
        <v>43</v>
      </c>
      <c r="D28" s="10">
        <f>G23/2</f>
        <v>471.2388900000001</v>
      </c>
    </row>
    <row r="29" spans="1:6" ht="15.75">
      <c r="A29" s="13" t="s">
        <v>44</v>
      </c>
      <c r="B29" s="13"/>
      <c r="C29" s="13"/>
      <c r="D29" s="13"/>
      <c r="E29" s="13"/>
      <c r="F29" s="10">
        <f>SQRT(E10*E10+E12*E12)</f>
        <v>844.3340571124678</v>
      </c>
    </row>
    <row r="30" spans="1:8" ht="15.75">
      <c r="A30" s="13" t="s">
        <v>45</v>
      </c>
      <c r="B30" s="13"/>
      <c r="C30" s="13"/>
      <c r="D30" s="13"/>
      <c r="E30" s="10">
        <f>F29/6</f>
        <v>140.72234285207796</v>
      </c>
      <c r="F30" s="1" t="s">
        <v>46</v>
      </c>
      <c r="G30" s="10">
        <f>F29/2</f>
        <v>422.1670285562339</v>
      </c>
      <c r="H30" t="s">
        <v>47</v>
      </c>
    </row>
  </sheetData>
  <sheetProtection password="A499" sheet="1" objects="1" scenarios="1"/>
  <mergeCells count="31">
    <mergeCell ref="C4:G4"/>
    <mergeCell ref="A6:F6"/>
    <mergeCell ref="A7:F7"/>
    <mergeCell ref="A2:B2"/>
    <mergeCell ref="C2:E2"/>
    <mergeCell ref="F2:G2"/>
    <mergeCell ref="C3:E3"/>
    <mergeCell ref="A8:B8"/>
    <mergeCell ref="E8:F8"/>
    <mergeCell ref="A9:B9"/>
    <mergeCell ref="A10:D10"/>
    <mergeCell ref="A11:D11"/>
    <mergeCell ref="A12:D12"/>
    <mergeCell ref="E9:F9"/>
    <mergeCell ref="A13:C13"/>
    <mergeCell ref="G13:I13"/>
    <mergeCell ref="A18:C18"/>
    <mergeCell ref="B19:C19"/>
    <mergeCell ref="A20:B20"/>
    <mergeCell ref="A14:B14"/>
    <mergeCell ref="A16:D16"/>
    <mergeCell ref="E16:G16"/>
    <mergeCell ref="A17:D17"/>
    <mergeCell ref="B21:G21"/>
    <mergeCell ref="B22:E22"/>
    <mergeCell ref="A25:H25"/>
    <mergeCell ref="A24:G24"/>
    <mergeCell ref="A27:D27"/>
    <mergeCell ref="A29:E29"/>
    <mergeCell ref="A30:D30"/>
    <mergeCell ref="G27:H27"/>
  </mergeCells>
  <dataValidations count="1">
    <dataValidation type="list" allowBlank="1" showInputMessage="1" showErrorMessage="1" sqref="C14">
      <formula1>"C20,C25,C30,C35,C40"</formula1>
    </dataValidation>
  </dataValidations>
  <printOptions/>
  <pageMargins left="0.75" right="0.75" top="1" bottom="1" header="0.5" footer="0.5"/>
  <pageSetup horizontalDpi="300" verticalDpi="300" orientation="portrait" paperSize="8"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Taai</cp:lastModifiedBy>
  <cp:lastPrinted>2003-03-16T15:43:17Z</cp:lastPrinted>
  <dcterms:created xsi:type="dcterms:W3CDTF">2003-03-16T13:06:19Z</dcterms:created>
  <dcterms:modified xsi:type="dcterms:W3CDTF">2003-04-08T06:01:45Z</dcterms:modified>
  <cp:category/>
  <cp:version/>
  <cp:contentType/>
  <cp:contentStatus/>
</cp:coreProperties>
</file>