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7145" windowHeight="10830" activeTab="0"/>
  </bookViews>
  <sheets>
    <sheet name="Sheet1" sheetId="1" r:id="rId1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<sst xmlns="http://schemas.openxmlformats.org/spreadsheetml/2006/main" count="67" uniqueCount="57">
  <si>
    <r>
      <t>楼梯开间</t>
    </r>
    <r>
      <rPr>
        <sz val="12"/>
        <rFont val="Times New Roman"/>
        <family val="1"/>
      </rPr>
      <t>B=</t>
    </r>
  </si>
  <si>
    <r>
      <t>楼梯进深</t>
    </r>
    <r>
      <rPr>
        <sz val="12"/>
        <rFont val="Times New Roman"/>
        <family val="1"/>
      </rPr>
      <t>A=</t>
    </r>
  </si>
  <si>
    <r>
      <t>梁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墙宽度</t>
    </r>
    <r>
      <rPr>
        <sz val="12"/>
        <rFont val="Times New Roman"/>
        <family val="1"/>
      </rPr>
      <t>B2=</t>
    </r>
  </si>
  <si>
    <r>
      <t>楼梯井宽</t>
    </r>
    <r>
      <rPr>
        <sz val="12"/>
        <rFont val="Times New Roman"/>
        <family val="1"/>
      </rPr>
      <t>B1=</t>
    </r>
  </si>
  <si>
    <r>
      <t>楼梯斜板净宽</t>
    </r>
    <r>
      <rPr>
        <sz val="12"/>
        <rFont val="Times New Roman"/>
        <family val="1"/>
      </rPr>
      <t>BJ=</t>
    </r>
  </si>
  <si>
    <r>
      <t>楼梯斜板厚</t>
    </r>
    <r>
      <rPr>
        <sz val="12"/>
        <rFont val="Times New Roman"/>
        <family val="1"/>
      </rPr>
      <t>H=</t>
    </r>
  </si>
  <si>
    <r>
      <t>楼梯踏步高</t>
    </r>
    <r>
      <rPr>
        <sz val="12"/>
        <rFont val="Times New Roman"/>
        <family val="1"/>
      </rPr>
      <t>Ho=</t>
    </r>
  </si>
  <si>
    <r>
      <t>楼梯踏步宽</t>
    </r>
    <r>
      <rPr>
        <sz val="12"/>
        <rFont val="Times New Roman"/>
        <family val="1"/>
      </rPr>
      <t>Bo=</t>
    </r>
  </si>
  <si>
    <r>
      <t>楼梯梁</t>
    </r>
    <r>
      <rPr>
        <sz val="12"/>
        <rFont val="Times New Roman"/>
        <family val="1"/>
      </rPr>
      <t>TL1</t>
    </r>
    <r>
      <rPr>
        <sz val="12"/>
        <rFont val="宋体"/>
        <family val="0"/>
      </rPr>
      <t>位置</t>
    </r>
    <r>
      <rPr>
        <sz val="12"/>
        <rFont val="Times New Roman"/>
        <family val="1"/>
      </rPr>
      <t>L1=</t>
    </r>
  </si>
  <si>
    <r>
      <t>楼梯梁</t>
    </r>
    <r>
      <rPr>
        <sz val="12"/>
        <rFont val="Times New Roman"/>
        <family val="1"/>
      </rPr>
      <t>TL1</t>
    </r>
    <r>
      <rPr>
        <sz val="12"/>
        <rFont val="宋体"/>
        <family val="0"/>
      </rPr>
      <t>宽</t>
    </r>
    <r>
      <rPr>
        <sz val="12"/>
        <rFont val="Times New Roman"/>
        <family val="1"/>
      </rPr>
      <t>BL=</t>
    </r>
  </si>
  <si>
    <r>
      <t>楼梯梁</t>
    </r>
    <r>
      <rPr>
        <sz val="12"/>
        <rFont val="Times New Roman"/>
        <family val="1"/>
      </rPr>
      <t>TL2</t>
    </r>
    <r>
      <rPr>
        <sz val="12"/>
        <rFont val="宋体"/>
        <family val="0"/>
      </rPr>
      <t>位置</t>
    </r>
    <r>
      <rPr>
        <sz val="12"/>
        <rFont val="Times New Roman"/>
        <family val="1"/>
      </rPr>
      <t>L2=</t>
    </r>
  </si>
  <si>
    <r>
      <t>楼梯梁</t>
    </r>
    <r>
      <rPr>
        <sz val="12"/>
        <rFont val="Times New Roman"/>
        <family val="1"/>
      </rPr>
      <t>TL2</t>
    </r>
    <r>
      <rPr>
        <sz val="12"/>
        <rFont val="宋体"/>
        <family val="0"/>
      </rPr>
      <t>宽</t>
    </r>
    <r>
      <rPr>
        <sz val="12"/>
        <rFont val="Times New Roman"/>
        <family val="1"/>
      </rPr>
      <t>BL=</t>
    </r>
  </si>
  <si>
    <r>
      <t>楼梯梁</t>
    </r>
    <r>
      <rPr>
        <sz val="12"/>
        <rFont val="Times New Roman"/>
        <family val="1"/>
      </rPr>
      <t>TL1</t>
    </r>
    <r>
      <rPr>
        <sz val="12"/>
        <rFont val="宋体"/>
        <family val="0"/>
      </rPr>
      <t>高</t>
    </r>
    <r>
      <rPr>
        <sz val="12"/>
        <rFont val="Times New Roman"/>
        <family val="1"/>
      </rPr>
      <t>HL=</t>
    </r>
  </si>
  <si>
    <r>
      <t>楼梯梁</t>
    </r>
    <r>
      <rPr>
        <sz val="12"/>
        <rFont val="Times New Roman"/>
        <family val="1"/>
      </rPr>
      <t>TL2</t>
    </r>
    <r>
      <rPr>
        <sz val="12"/>
        <rFont val="宋体"/>
        <family val="0"/>
      </rPr>
      <t>高</t>
    </r>
    <r>
      <rPr>
        <sz val="12"/>
        <rFont val="Times New Roman"/>
        <family val="1"/>
      </rPr>
      <t>HL=</t>
    </r>
  </si>
  <si>
    <r>
      <t>楼梯平台板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厚</t>
    </r>
    <r>
      <rPr>
        <sz val="12"/>
        <rFont val="Times New Roman"/>
        <family val="1"/>
      </rPr>
      <t>H1=</t>
    </r>
  </si>
  <si>
    <r>
      <t>楼梯平台板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厚</t>
    </r>
    <r>
      <rPr>
        <sz val="12"/>
        <rFont val="Times New Roman"/>
        <family val="1"/>
      </rPr>
      <t>H2=</t>
    </r>
  </si>
  <si>
    <t>容重</t>
  </si>
  <si>
    <t>楼梯间荷载计算</t>
  </si>
  <si>
    <t>结果显示计算</t>
  </si>
  <si>
    <r>
      <t>楼梯间折合面恒荷载标准值</t>
    </r>
    <r>
      <rPr>
        <sz val="12"/>
        <rFont val="Times New Roman"/>
        <family val="1"/>
      </rPr>
      <t>=</t>
    </r>
  </si>
  <si>
    <r>
      <t>楼梯斜板装修荷载标准值</t>
    </r>
    <r>
      <rPr>
        <sz val="12"/>
        <rFont val="Times New Roman"/>
        <family val="1"/>
      </rPr>
      <t>=</t>
    </r>
  </si>
  <si>
    <r>
      <t>楼梯梁自重标准值</t>
    </r>
    <r>
      <rPr>
        <sz val="12"/>
        <rFont val="Times New Roman"/>
        <family val="1"/>
      </rPr>
      <t>=</t>
    </r>
  </si>
  <si>
    <r>
      <t>楼梯平台板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自重标准值</t>
    </r>
    <r>
      <rPr>
        <sz val="12"/>
        <rFont val="Times New Roman"/>
        <family val="1"/>
      </rPr>
      <t>=</t>
    </r>
  </si>
  <si>
    <r>
      <t>楼梯平台板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自重标准值</t>
    </r>
    <r>
      <rPr>
        <sz val="12"/>
        <rFont val="Times New Roman"/>
        <family val="1"/>
      </rPr>
      <t>=</t>
    </r>
  </si>
  <si>
    <r>
      <t>容重</t>
    </r>
    <r>
      <rPr>
        <sz val="12"/>
        <rFont val="Times New Roman"/>
        <family val="1"/>
      </rPr>
      <t>(KN/M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</si>
  <si>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楼梯基本参数输入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单位</t>
    </r>
    <r>
      <rPr>
        <sz val="12"/>
        <rFont val="Times New Roman"/>
        <family val="1"/>
      </rPr>
      <t>:MM)</t>
    </r>
  </si>
  <si>
    <r>
      <t>KN/M</t>
    </r>
    <r>
      <rPr>
        <vertAlign val="superscript"/>
        <sz val="12"/>
        <rFont val="Times New Roman"/>
        <family val="1"/>
      </rPr>
      <t>2</t>
    </r>
  </si>
  <si>
    <t>KN/M</t>
  </si>
  <si>
    <t>KN</t>
  </si>
  <si>
    <r>
      <t>KN/M</t>
    </r>
    <r>
      <rPr>
        <vertAlign val="superscript"/>
        <sz val="12"/>
        <rFont val="Times New Roman"/>
        <family val="1"/>
      </rPr>
      <t>2</t>
    </r>
  </si>
  <si>
    <t>板底抹灰厚度</t>
  </si>
  <si>
    <t>楼梯间</t>
  </si>
  <si>
    <t>楼梯斜板</t>
  </si>
  <si>
    <t>楼梯梁</t>
  </si>
  <si>
    <t>楼梯平台板</t>
  </si>
  <si>
    <t>楼梯板面层及抹灰</t>
  </si>
  <si>
    <t>楼梯面层材料</t>
  </si>
  <si>
    <t>楼梯面层厚度</t>
  </si>
  <si>
    <r>
      <t>楼梯斜板面荷载设计值</t>
    </r>
    <r>
      <rPr>
        <sz val="12"/>
        <rFont val="Times New Roman"/>
        <family val="1"/>
      </rPr>
      <t>=</t>
    </r>
  </si>
  <si>
    <r>
      <t>楼梯平台板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面荷载设计值</t>
    </r>
    <r>
      <rPr>
        <sz val="12"/>
        <rFont val="Times New Roman"/>
        <family val="1"/>
      </rPr>
      <t>=</t>
    </r>
  </si>
  <si>
    <r>
      <t>楼梯平台板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面荷载设计值</t>
    </r>
    <r>
      <rPr>
        <sz val="12"/>
        <rFont val="Times New Roman"/>
        <family val="1"/>
      </rPr>
      <t>=</t>
    </r>
  </si>
  <si>
    <r>
      <t>楼梯梁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支座反力设计值</t>
    </r>
    <r>
      <rPr>
        <sz val="12"/>
        <rFont val="Times New Roman"/>
        <family val="1"/>
      </rPr>
      <t>=</t>
    </r>
  </si>
  <si>
    <r>
      <t>楼梯梁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支座反力设计值</t>
    </r>
    <r>
      <rPr>
        <sz val="12"/>
        <rFont val="Times New Roman"/>
        <family val="1"/>
      </rPr>
      <t>=</t>
    </r>
  </si>
  <si>
    <r>
      <t>梯斜板与水平夹角</t>
    </r>
    <r>
      <rPr>
        <sz val="12"/>
        <rFont val="Times New Roman"/>
        <family val="1"/>
      </rPr>
      <t>=</t>
    </r>
  </si>
  <si>
    <r>
      <t>夹角余玄值</t>
    </r>
    <r>
      <rPr>
        <sz val="12"/>
        <rFont val="Times New Roman"/>
        <family val="1"/>
      </rPr>
      <t>=</t>
    </r>
  </si>
  <si>
    <r>
      <t>楼梯斜板净跨度</t>
    </r>
    <r>
      <rPr>
        <sz val="12"/>
        <rFont val="Times New Roman"/>
        <family val="1"/>
      </rPr>
      <t>L=</t>
    </r>
  </si>
  <si>
    <r>
      <t>楼梯活荷载</t>
    </r>
    <r>
      <rPr>
        <sz val="12"/>
        <rFont val="Times New Roman"/>
        <family val="1"/>
      </rPr>
      <t>g(KN/M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)=</t>
    </r>
  </si>
  <si>
    <r>
      <t>楼梯梁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线荷载设计值</t>
    </r>
    <r>
      <rPr>
        <sz val="12"/>
        <rFont val="Times New Roman"/>
        <family val="1"/>
      </rPr>
      <t>=</t>
    </r>
  </si>
  <si>
    <r>
      <t>楼梯梁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线荷载设计值</t>
    </r>
    <r>
      <rPr>
        <sz val="12"/>
        <rFont val="Times New Roman"/>
        <family val="1"/>
      </rPr>
      <t>=</t>
    </r>
  </si>
  <si>
    <r>
      <t>楼梯斜板自重标准值</t>
    </r>
    <r>
      <rPr>
        <sz val="12"/>
        <rFont val="Times New Roman"/>
        <family val="1"/>
      </rPr>
      <t>=</t>
    </r>
  </si>
  <si>
    <r>
      <t>楼梯斜板净自重标准值</t>
    </r>
    <r>
      <rPr>
        <sz val="12"/>
        <rFont val="Times New Roman"/>
        <family val="1"/>
      </rPr>
      <t>=</t>
    </r>
  </si>
  <si>
    <r>
      <t>楼梯平台板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跨度</t>
    </r>
    <r>
      <rPr>
        <sz val="12"/>
        <rFont val="Times New Roman"/>
        <family val="1"/>
      </rPr>
      <t>=</t>
    </r>
  </si>
  <si>
    <r>
      <t>楼梯平台板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跨度</t>
    </r>
    <r>
      <rPr>
        <sz val="12"/>
        <rFont val="Times New Roman"/>
        <family val="1"/>
      </rPr>
      <t>=</t>
    </r>
  </si>
  <si>
    <t>理石</t>
  </si>
  <si>
    <t>水磨石</t>
  </si>
  <si>
    <t>地板砖</t>
  </si>
  <si>
    <t>水泥砂浆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</si>
</sst>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color indexed="12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4"/>
      <name val="宋体"/>
      <family val="0"/>
    </font>
    <font>
      <vertAlign val="superscript"/>
      <sz val="12"/>
      <name val="Times New Roman"/>
      <family val="1"/>
    </font>
    <font>
      <sz val="12"/>
      <color indexed="11"/>
      <name val="宋体"/>
      <family val="0"/>
    </font>
    <font>
      <sz val="12"/>
      <color indexed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8"/>
        <bgColor indexed="64"/>
      </patternFill>
    </fill>
  </fills>
  <borders count="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53"/>
      </top>
      <bottom style="thin">
        <color indexed="62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176" fontId="0" fillId="4" borderId="3" xfId="0" applyNumberFormat="1" applyFill="1" applyBorder="1" applyAlignment="1" applyProtection="1">
      <alignment horizontal="center" vertical="center"/>
      <protection hidden="1"/>
    </xf>
    <xf numFmtId="176" fontId="0" fillId="3" borderId="3" xfId="0" applyNumberFormat="1" applyFill="1" applyBorder="1" applyAlignment="1" applyProtection="1">
      <alignment horizontal="center" vertical="center"/>
      <protection hidden="1"/>
    </xf>
    <xf numFmtId="176" fontId="8" fillId="4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2" fontId="5" fillId="3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32</xdr:row>
      <xdr:rowOff>47625</xdr:rowOff>
    </xdr:from>
    <xdr:to>
      <xdr:col>6</xdr:col>
      <xdr:colOff>895350</xdr:colOff>
      <xdr:row>32</xdr:row>
      <xdr:rowOff>47625</xdr:rowOff>
    </xdr:to>
    <xdr:sp>
      <xdr:nvSpPr>
        <xdr:cNvPr id="1" name="Line 4"/>
        <xdr:cNvSpPr>
          <a:spLocks/>
        </xdr:cNvSpPr>
      </xdr:nvSpPr>
      <xdr:spPr>
        <a:xfrm>
          <a:off x="6115050" y="6896100"/>
          <a:ext cx="514350" cy="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tabSelected="1" showOutlineSymbols="0" workbookViewId="0" topLeftCell="A1">
      <selection activeCell="G9" sqref="G9"/>
    </sheetView>
  </sheetViews>
  <sheetFormatPr defaultColWidth="9.00390625" defaultRowHeight="14.25"/>
  <cols>
    <col min="1" max="1" width="20.50390625" style="0" customWidth="1"/>
    <col min="2" max="2" width="5.50390625" style="0" bestFit="1" customWidth="1"/>
    <col min="3" max="3" width="17.375" style="0" bestFit="1" customWidth="1"/>
    <col min="4" max="4" width="7.50390625" style="0" bestFit="1" customWidth="1"/>
    <col min="5" max="5" width="18.875" style="0" bestFit="1" customWidth="1"/>
    <col min="6" max="6" width="5.50390625" style="0" bestFit="1" customWidth="1"/>
    <col min="7" max="7" width="18.875" style="0" bestFit="1" customWidth="1"/>
    <col min="9" max="9" width="18.375" style="0" bestFit="1" customWidth="1"/>
  </cols>
  <sheetData>
    <row r="1" spans="1:10" ht="24" thickBot="1" thickTop="1">
      <c r="A1" s="23" t="s">
        <v>17</v>
      </c>
      <c r="B1" s="24"/>
      <c r="C1" s="24"/>
      <c r="D1" s="24"/>
      <c r="E1" s="24"/>
      <c r="F1" s="24"/>
      <c r="G1" s="24"/>
      <c r="H1" s="24"/>
      <c r="I1" s="25">
        <f ca="1">NOW()</f>
        <v>37946.87154224537</v>
      </c>
      <c r="J1" s="26"/>
    </row>
    <row r="2" spans="1:10" ht="19.5" thickTop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.75">
      <c r="A3" s="27" t="s">
        <v>31</v>
      </c>
      <c r="B3" s="29"/>
      <c r="C3" s="27" t="s">
        <v>32</v>
      </c>
      <c r="D3" s="27"/>
      <c r="E3" s="27" t="s">
        <v>33</v>
      </c>
      <c r="F3" s="27"/>
      <c r="G3" s="27" t="s">
        <v>34</v>
      </c>
      <c r="H3" s="27"/>
      <c r="I3" s="28" t="s">
        <v>35</v>
      </c>
      <c r="J3" s="28"/>
    </row>
    <row r="4" spans="1:11" ht="28.5" customHeight="1">
      <c r="A4" s="2" t="s">
        <v>0</v>
      </c>
      <c r="B4" s="19">
        <v>3600</v>
      </c>
      <c r="C4" s="2" t="s">
        <v>4</v>
      </c>
      <c r="D4" s="15">
        <f>(B4-B6-B7)/2</f>
        <v>1625</v>
      </c>
      <c r="E4" s="2" t="s">
        <v>8</v>
      </c>
      <c r="F4" s="19">
        <v>2600</v>
      </c>
      <c r="G4" s="2" t="s">
        <v>51</v>
      </c>
      <c r="H4" s="15">
        <f>F4-F5</f>
        <v>2350</v>
      </c>
      <c r="I4" s="1" t="s">
        <v>36</v>
      </c>
      <c r="J4" s="16">
        <v>1</v>
      </c>
      <c r="K4" s="17" t="s">
        <v>53</v>
      </c>
    </row>
    <row r="5" spans="1:11" ht="15.75">
      <c r="A5" s="2" t="s">
        <v>1</v>
      </c>
      <c r="B5" s="19">
        <v>9200</v>
      </c>
      <c r="C5" s="2" t="s">
        <v>5</v>
      </c>
      <c r="D5" s="19">
        <v>150</v>
      </c>
      <c r="E5" s="2" t="s">
        <v>9</v>
      </c>
      <c r="F5" s="19">
        <v>250</v>
      </c>
      <c r="G5" s="2" t="s">
        <v>14</v>
      </c>
      <c r="H5" s="19">
        <v>120</v>
      </c>
      <c r="I5" s="1" t="s">
        <v>37</v>
      </c>
      <c r="J5" s="19">
        <v>30</v>
      </c>
      <c r="K5" s="18" t="s">
        <v>54</v>
      </c>
    </row>
    <row r="6" spans="1:11" ht="18.75">
      <c r="A6" s="2" t="s">
        <v>2</v>
      </c>
      <c r="B6" s="19">
        <v>250</v>
      </c>
      <c r="C6" s="2" t="s">
        <v>6</v>
      </c>
      <c r="D6" s="19">
        <v>150</v>
      </c>
      <c r="E6" s="2" t="s">
        <v>12</v>
      </c>
      <c r="F6" s="19">
        <v>450</v>
      </c>
      <c r="G6" s="2" t="s">
        <v>52</v>
      </c>
      <c r="H6" s="15">
        <f>F7-F8</f>
        <v>1850</v>
      </c>
      <c r="I6" s="1" t="s">
        <v>24</v>
      </c>
      <c r="J6" s="14">
        <f>IF(J4=1,28,IF(J4=2,22,IF(J4=3,19.8,IF(J4=4,20))))</f>
        <v>28</v>
      </c>
      <c r="K6" s="18" t="s">
        <v>55</v>
      </c>
    </row>
    <row r="7" spans="1:11" ht="15.75">
      <c r="A7" s="2" t="s">
        <v>3</v>
      </c>
      <c r="B7" s="19">
        <v>100</v>
      </c>
      <c r="C7" s="2" t="s">
        <v>7</v>
      </c>
      <c r="D7" s="19">
        <v>300</v>
      </c>
      <c r="E7" s="2" t="s">
        <v>10</v>
      </c>
      <c r="F7" s="19">
        <v>2100</v>
      </c>
      <c r="G7" s="2" t="s">
        <v>15</v>
      </c>
      <c r="H7" s="19">
        <v>120</v>
      </c>
      <c r="I7" s="1"/>
      <c r="J7" s="14"/>
      <c r="K7" s="18" t="s">
        <v>56</v>
      </c>
    </row>
    <row r="8" spans="1:10" ht="15.75">
      <c r="A8" s="2" t="s">
        <v>45</v>
      </c>
      <c r="B8" s="15">
        <f>B5-F4-F7</f>
        <v>4500</v>
      </c>
      <c r="C8" s="3"/>
      <c r="D8" s="1"/>
      <c r="E8" s="2" t="s">
        <v>11</v>
      </c>
      <c r="F8" s="19">
        <v>250</v>
      </c>
      <c r="G8" s="2"/>
      <c r="H8" s="1"/>
      <c r="I8" s="1" t="s">
        <v>30</v>
      </c>
      <c r="J8" s="19">
        <v>20</v>
      </c>
    </row>
    <row r="9" spans="1:10" ht="18.75">
      <c r="A9" s="4" t="s">
        <v>46</v>
      </c>
      <c r="B9" s="20">
        <v>2</v>
      </c>
      <c r="C9" s="6"/>
      <c r="D9" s="5"/>
      <c r="E9" s="4" t="s">
        <v>13</v>
      </c>
      <c r="F9" s="20">
        <v>450</v>
      </c>
      <c r="G9" s="4"/>
      <c r="H9" s="5"/>
      <c r="I9" s="5" t="s">
        <v>16</v>
      </c>
      <c r="J9" s="20">
        <v>17</v>
      </c>
    </row>
    <row r="10" spans="1:10" ht="18.75">
      <c r="A10" s="22" t="s">
        <v>18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8.75">
      <c r="A11" s="30" t="s">
        <v>20</v>
      </c>
      <c r="B11" s="30"/>
      <c r="C11" s="13">
        <f>(J9*J8/1000/J12)+J6*J5/1000*(D6/D7+1)+(((2*D5/1000/J12)+D6/1000)/(D4/1000))*J9*J8/1000</f>
        <v>1.7416943050072653</v>
      </c>
      <c r="D11" s="8" t="s">
        <v>26</v>
      </c>
      <c r="E11" s="30" t="s">
        <v>38</v>
      </c>
      <c r="F11" s="30"/>
      <c r="G11" s="12">
        <f>1.2*(C11+C12)+1.4*B9</f>
        <v>12.171186115383243</v>
      </c>
      <c r="H11" s="8" t="s">
        <v>29</v>
      </c>
      <c r="I11" s="7" t="s">
        <v>43</v>
      </c>
      <c r="J11" s="12">
        <f>ATAN(D6/D7)*180/PI()</f>
        <v>26.56505117707799</v>
      </c>
    </row>
    <row r="12" spans="1:10" ht="18.75">
      <c r="A12" s="30" t="s">
        <v>50</v>
      </c>
      <c r="B12" s="30"/>
      <c r="C12" s="12">
        <f>25*((2*(D5/1000)/J12)+D6/1000)/2</f>
        <v>6.067627457812105</v>
      </c>
      <c r="D12" s="8" t="s">
        <v>26</v>
      </c>
      <c r="E12" s="30" t="s">
        <v>39</v>
      </c>
      <c r="F12" s="30"/>
      <c r="G12" s="12">
        <f>1.2*C14+1.4*B9</f>
        <v>7.815999999999999</v>
      </c>
      <c r="H12" s="8" t="s">
        <v>29</v>
      </c>
      <c r="I12" s="7" t="s">
        <v>44</v>
      </c>
      <c r="J12" s="12">
        <f>COS(J11*PI()/180)</f>
        <v>0.8944271909999159</v>
      </c>
    </row>
    <row r="13" spans="1:10" ht="18.75">
      <c r="A13" s="30" t="s">
        <v>21</v>
      </c>
      <c r="B13" s="30"/>
      <c r="C13" s="12">
        <f>25*(F5/1000*F6/1000)+J9*J8/1000*((2*(F6-H5)+F5)/F5)+J6*J5/1000*F5/1000</f>
        <v>4.2601</v>
      </c>
      <c r="D13" s="8" t="s">
        <v>27</v>
      </c>
      <c r="E13" s="30" t="s">
        <v>40</v>
      </c>
      <c r="F13" s="30"/>
      <c r="G13" s="12">
        <f>1.2*C15+1.4*B9</f>
        <v>7.815999999999999</v>
      </c>
      <c r="H13" s="8" t="s">
        <v>26</v>
      </c>
      <c r="I13" s="9"/>
      <c r="J13" s="10"/>
    </row>
    <row r="14" spans="1:10" ht="18.75">
      <c r="A14" s="30" t="s">
        <v>22</v>
      </c>
      <c r="B14" s="30"/>
      <c r="C14" s="12">
        <f>25*H5/1000+J9*J8/1000+J6*J5/1000</f>
        <v>4.18</v>
      </c>
      <c r="D14" s="8" t="s">
        <v>26</v>
      </c>
      <c r="E14" s="30" t="s">
        <v>47</v>
      </c>
      <c r="F14" s="30"/>
      <c r="G14" s="12">
        <f>G12*(F4-F5)/1000/2+1.2*C13+G11*B8/1000/2</f>
        <v>41.681088759612294</v>
      </c>
      <c r="H14" s="8" t="s">
        <v>27</v>
      </c>
      <c r="I14" s="9"/>
      <c r="J14" s="10"/>
    </row>
    <row r="15" spans="1:10" ht="18.75">
      <c r="A15" s="30" t="s">
        <v>23</v>
      </c>
      <c r="B15" s="30"/>
      <c r="C15" s="12">
        <f>25*H7/1000+J9*J8/1000+J6*J5/1000</f>
        <v>4.18</v>
      </c>
      <c r="D15" s="8" t="s">
        <v>26</v>
      </c>
      <c r="E15" s="30" t="s">
        <v>48</v>
      </c>
      <c r="F15" s="30"/>
      <c r="G15" s="12">
        <f>G13*(F7-F8)/1000/2+1.2*C13+G11*B8/1000/2</f>
        <v>39.7270887596123</v>
      </c>
      <c r="H15" s="8" t="s">
        <v>27</v>
      </c>
      <c r="I15" s="9"/>
      <c r="J15" s="10"/>
    </row>
    <row r="16" spans="1:10" ht="18.75">
      <c r="A16" s="30" t="s">
        <v>19</v>
      </c>
      <c r="B16" s="30"/>
      <c r="C16" s="13">
        <f>((C11+C12)*2*D4/1000*B8/1000+C14*(F4-F5)/1000*B4/1000+C15*(F7-F8)/1000*B4/1000+C13*2*B4/1000)/(B4/1000*B5/1000)</f>
        <v>6.282779311027577</v>
      </c>
      <c r="D16" s="8" t="s">
        <v>26</v>
      </c>
      <c r="E16" s="30" t="s">
        <v>41</v>
      </c>
      <c r="F16" s="30"/>
      <c r="G16" s="11">
        <f>G14*B4/1000/2</f>
        <v>75.02595976730214</v>
      </c>
      <c r="H16" s="8" t="s">
        <v>28</v>
      </c>
      <c r="I16" s="9"/>
      <c r="J16" s="10"/>
    </row>
    <row r="17" spans="1:10" ht="18.75">
      <c r="A17" s="30" t="s">
        <v>49</v>
      </c>
      <c r="B17" s="30"/>
      <c r="C17" s="11">
        <f>C11+C12</f>
        <v>7.809321762819371</v>
      </c>
      <c r="D17" s="8" t="s">
        <v>26</v>
      </c>
      <c r="E17" s="30" t="s">
        <v>42</v>
      </c>
      <c r="F17" s="30"/>
      <c r="G17" s="11">
        <f>G15*B4/1000/2</f>
        <v>71.50875976730214</v>
      </c>
      <c r="H17" s="8" t="s">
        <v>28</v>
      </c>
      <c r="I17" s="9"/>
      <c r="J17" s="9"/>
    </row>
  </sheetData>
  <sheetProtection password="DD5C" sheet="1" objects="1" scenarios="1"/>
  <mergeCells count="23">
    <mergeCell ref="E17:F17"/>
    <mergeCell ref="E15:F15"/>
    <mergeCell ref="A17:B17"/>
    <mergeCell ref="E11:F11"/>
    <mergeCell ref="E12:F12"/>
    <mergeCell ref="A14:B14"/>
    <mergeCell ref="A15:B15"/>
    <mergeCell ref="E16:F16"/>
    <mergeCell ref="E13:F13"/>
    <mergeCell ref="E14:F14"/>
    <mergeCell ref="A11:B11"/>
    <mergeCell ref="A16:B16"/>
    <mergeCell ref="A12:B12"/>
    <mergeCell ref="A13:B13"/>
    <mergeCell ref="A2:J2"/>
    <mergeCell ref="A10:J10"/>
    <mergeCell ref="A1:H1"/>
    <mergeCell ref="I1:J1"/>
    <mergeCell ref="G3:H3"/>
    <mergeCell ref="I3:J3"/>
    <mergeCell ref="A3:B3"/>
    <mergeCell ref="C3:D3"/>
    <mergeCell ref="E3:F3"/>
  </mergeCells>
  <printOptions horizontalCentered="1" verticalCentered="1"/>
  <pageMargins left="0.7480314960629921" right="0.7480314960629921" top="0" bottom="0" header="0" footer="0"/>
  <pageSetup blackAndWhite="1" horizontalDpi="180" verticalDpi="180" orientation="portrait" paperSize="9" r:id="rId4"/>
  <drawing r:id="rId3"/>
  <legacyDrawing r:id="rId2"/>
  <oleObjects>
    <oleObject progId="Paint.Picture" shapeId="263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郑庆国</dc:creator>
  <cp:keywords/>
  <dc:description/>
  <cp:lastModifiedBy>郑庆国</cp:lastModifiedBy>
  <cp:lastPrinted>2003-11-21T11:08:23Z</cp:lastPrinted>
  <dcterms:created xsi:type="dcterms:W3CDTF">2003-11-19T05:30:34Z</dcterms:created>
  <dcterms:modified xsi:type="dcterms:W3CDTF">2003-11-21T12:56:02Z</dcterms:modified>
  <cp:category/>
  <cp:version/>
  <cp:contentType/>
  <cp:contentStatus/>
</cp:coreProperties>
</file>