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65" windowWidth="11625" windowHeight="5880" tabRatio="797" activeTab="0"/>
  </bookViews>
  <sheets>
    <sheet name="荷载" sheetId="1" r:id="rId1"/>
    <sheet name="四边简支" sheetId="2" r:id="rId2"/>
    <sheet name="四边固定" sheetId="3" r:id="rId3"/>
    <sheet name="两邻边固定两邻边简支" sheetId="4" r:id="rId4"/>
    <sheet name="三边固定一边简支" sheetId="5" r:id="rId5"/>
  </sheets>
  <definedNames/>
  <calcPr fullCalcOnLoad="1"/>
</workbook>
</file>

<file path=xl/comments1.xml><?xml version="1.0" encoding="utf-8"?>
<comments xmlns="http://schemas.openxmlformats.org/spreadsheetml/2006/main">
  <authors>
    <author>hnz</author>
  </authors>
  <commentList>
    <comment ref="D2" authorId="0">
      <text>
        <r>
          <rPr>
            <b/>
            <sz val="9"/>
            <rFont val="宋体"/>
            <family val="0"/>
          </rPr>
          <t>hnz:</t>
        </r>
        <r>
          <rPr>
            <sz val="9"/>
            <rFont val="宋体"/>
            <family val="0"/>
          </rPr>
          <t xml:space="preserve">
单位：MM</t>
        </r>
      </text>
    </comment>
    <comment ref="I2" authorId="0">
      <text>
        <r>
          <rPr>
            <b/>
            <sz val="9"/>
            <rFont val="宋体"/>
            <family val="0"/>
          </rPr>
          <t>hnz:</t>
        </r>
        <r>
          <rPr>
            <sz val="9"/>
            <rFont val="宋体"/>
            <family val="0"/>
          </rPr>
          <t xml:space="preserve">
隔墙折算成的面荷载
单位：MM</t>
        </r>
      </text>
    </comment>
    <comment ref="K2" authorId="0">
      <text>
        <r>
          <rPr>
            <b/>
            <sz val="9"/>
            <rFont val="宋体"/>
            <family val="0"/>
          </rPr>
          <t>hnz:</t>
        </r>
        <r>
          <rPr>
            <sz val="9"/>
            <rFont val="宋体"/>
            <family val="0"/>
          </rPr>
          <t xml:space="preserve">
单位：MM</t>
        </r>
      </text>
    </comment>
    <comment ref="L2" authorId="0">
      <text>
        <r>
          <rPr>
            <b/>
            <sz val="9"/>
            <rFont val="宋体"/>
            <family val="0"/>
          </rPr>
          <t>hnz:</t>
        </r>
        <r>
          <rPr>
            <sz val="9"/>
            <rFont val="宋体"/>
            <family val="0"/>
          </rPr>
          <t xml:space="preserve">
单位：MM</t>
        </r>
      </text>
    </comment>
    <comment ref="C12" authorId="0">
      <text>
        <r>
          <rPr>
            <b/>
            <sz val="9"/>
            <rFont val="宋体"/>
            <family val="0"/>
          </rPr>
          <t>hnz:</t>
        </r>
        <r>
          <rPr>
            <sz val="9"/>
            <rFont val="宋体"/>
            <family val="0"/>
          </rPr>
          <t xml:space="preserve">
单位：MM</t>
        </r>
      </text>
    </comment>
    <comment ref="E16" authorId="0">
      <text>
        <r>
          <rPr>
            <b/>
            <sz val="9"/>
            <rFont val="宋体"/>
            <family val="0"/>
          </rPr>
          <t>hnz:</t>
        </r>
        <r>
          <rPr>
            <sz val="9"/>
            <rFont val="宋体"/>
            <family val="0"/>
          </rPr>
          <t xml:space="preserve">
单位：MM</t>
        </r>
      </text>
    </comment>
    <comment ref="F16" authorId="0">
      <text>
        <r>
          <rPr>
            <b/>
            <sz val="9"/>
            <rFont val="宋体"/>
            <family val="0"/>
          </rPr>
          <t>hnz:</t>
        </r>
        <r>
          <rPr>
            <sz val="9"/>
            <rFont val="宋体"/>
            <family val="0"/>
          </rPr>
          <t xml:space="preserve">
单位：MM</t>
        </r>
      </text>
    </comment>
  </commentList>
</comments>
</file>

<file path=xl/comments2.xml><?xml version="1.0" encoding="utf-8"?>
<comments xmlns="http://schemas.openxmlformats.org/spreadsheetml/2006/main">
  <authors>
    <author>hc</author>
  </authors>
  <commentList>
    <comment ref="B2" authorId="0">
      <text>
        <r>
          <rPr>
            <b/>
            <sz val="9"/>
            <rFont val="宋体"/>
            <family val="0"/>
          </rPr>
          <t>hc:荷载设计值</t>
        </r>
        <r>
          <rPr>
            <sz val="9"/>
            <rFont val="宋体"/>
            <family val="0"/>
          </rPr>
          <t xml:space="preserve">
单位：kN/m2</t>
        </r>
      </text>
    </comment>
    <comment ref="C2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单位：m</t>
        </r>
      </text>
    </comment>
    <comment ref="D2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单位：m</t>
        </r>
      </text>
    </comment>
    <comment ref="F2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单位：kN.m/m</t>
        </r>
      </text>
    </comment>
    <comment ref="I2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单位：kN.m/m</t>
        </r>
      </text>
    </comment>
    <comment ref="E2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板厚
单位：mm</t>
        </r>
      </text>
    </comment>
  </commentList>
</comments>
</file>

<file path=xl/comments3.xml><?xml version="1.0" encoding="utf-8"?>
<comments xmlns="http://schemas.openxmlformats.org/spreadsheetml/2006/main">
  <authors>
    <author>hc</author>
  </authors>
  <commentList>
    <comment ref="B2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单位：kN/m2</t>
        </r>
      </text>
    </comment>
    <comment ref="C2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单位：m</t>
        </r>
      </text>
    </comment>
    <comment ref="D2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单位：m</t>
        </r>
      </text>
    </comment>
    <comment ref="B4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单位：kN.m/m</t>
        </r>
      </text>
    </comment>
    <comment ref="E4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单位：kN.m/m</t>
        </r>
      </text>
    </comment>
    <comment ref="H4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单位：kN.m/m</t>
        </r>
      </text>
    </comment>
    <comment ref="K4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单位：kN.m/m</t>
        </r>
      </text>
    </comment>
  </commentList>
</comments>
</file>

<file path=xl/comments4.xml><?xml version="1.0" encoding="utf-8"?>
<comments xmlns="http://schemas.openxmlformats.org/spreadsheetml/2006/main">
  <authors>
    <author>hc</author>
  </authors>
  <commentList>
    <comment ref="B2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单位：kN/m2</t>
        </r>
      </text>
    </comment>
    <comment ref="C2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单位：m</t>
        </r>
      </text>
    </comment>
    <comment ref="D2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单位：m</t>
        </r>
      </text>
    </comment>
    <comment ref="B4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单位：kN.m/m</t>
        </r>
      </text>
    </comment>
    <comment ref="E4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单位：kN.m/m</t>
        </r>
      </text>
    </comment>
    <comment ref="H4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单位：kN.m/m</t>
        </r>
      </text>
    </comment>
    <comment ref="K4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单位：kN.m/m</t>
        </r>
      </text>
    </comment>
  </commentList>
</comments>
</file>

<file path=xl/comments5.xml><?xml version="1.0" encoding="utf-8"?>
<comments xmlns="http://schemas.openxmlformats.org/spreadsheetml/2006/main">
  <authors>
    <author>hc</author>
  </authors>
  <commentList>
    <comment ref="B1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单位：kN/m2</t>
        </r>
      </text>
    </comment>
    <comment ref="C1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单位：m</t>
        </r>
      </text>
    </comment>
    <comment ref="D1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单位：m</t>
        </r>
      </text>
    </comment>
    <comment ref="B3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单位：kN.m/m</t>
        </r>
      </text>
    </comment>
    <comment ref="E3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单位：kN.m/m</t>
        </r>
      </text>
    </comment>
    <comment ref="H3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单位：kN.m/m</t>
        </r>
      </text>
    </comment>
    <comment ref="K3" authorId="0">
      <text>
        <r>
          <rPr>
            <b/>
            <sz val="9"/>
            <rFont val="宋体"/>
            <family val="0"/>
          </rPr>
          <t>hc:</t>
        </r>
        <r>
          <rPr>
            <sz val="9"/>
            <rFont val="宋体"/>
            <family val="0"/>
          </rPr>
          <t xml:space="preserve">
单位：kN.m/m</t>
        </r>
      </text>
    </comment>
  </commentList>
</comments>
</file>

<file path=xl/sharedStrings.xml><?xml version="1.0" encoding="utf-8"?>
<sst xmlns="http://schemas.openxmlformats.org/spreadsheetml/2006/main" count="474" uniqueCount="301">
  <si>
    <t>Mx</t>
  </si>
  <si>
    <t>My</t>
  </si>
  <si>
    <t>My</t>
  </si>
  <si>
    <t>q</t>
  </si>
  <si>
    <t>h</t>
  </si>
  <si>
    <t>Asa1</t>
  </si>
  <si>
    <t>Asa2</t>
  </si>
  <si>
    <t>Asb1</t>
  </si>
  <si>
    <t>Asb2</t>
  </si>
  <si>
    <t>板代号</t>
  </si>
  <si>
    <r>
      <t>l</t>
    </r>
    <r>
      <rPr>
        <b/>
        <i/>
        <vertAlign val="subscript"/>
        <sz val="10"/>
        <rFont val="Times New Roman"/>
        <family val="1"/>
      </rPr>
      <t>a</t>
    </r>
  </si>
  <si>
    <r>
      <t>l</t>
    </r>
    <r>
      <rPr>
        <b/>
        <i/>
        <vertAlign val="subscript"/>
        <sz val="10"/>
        <rFont val="Times New Roman"/>
        <family val="1"/>
      </rPr>
      <t>b</t>
    </r>
  </si>
  <si>
    <r>
      <t>M</t>
    </r>
    <r>
      <rPr>
        <i/>
        <vertAlign val="subscript"/>
        <sz val="10"/>
        <rFont val="Times New Roman"/>
        <family val="1"/>
      </rPr>
      <t>a</t>
    </r>
  </si>
  <si>
    <r>
      <t>M</t>
    </r>
    <r>
      <rPr>
        <i/>
        <vertAlign val="subscript"/>
        <sz val="10"/>
        <rFont val="Times New Roman"/>
        <family val="1"/>
      </rPr>
      <t>b</t>
    </r>
  </si>
  <si>
    <t>B1</t>
  </si>
  <si>
    <r>
      <t>(M</t>
    </r>
    <r>
      <rPr>
        <i/>
        <vertAlign val="subscript"/>
        <sz val="10"/>
        <rFont val="Times New Roman"/>
        <family val="1"/>
      </rPr>
      <t>a</t>
    </r>
    <r>
      <rPr>
        <i/>
        <sz val="10"/>
        <rFont val="Times New Roman"/>
        <family val="1"/>
      </rPr>
      <t>)</t>
    </r>
  </si>
  <si>
    <r>
      <t>(M</t>
    </r>
    <r>
      <rPr>
        <i/>
        <vertAlign val="subscript"/>
        <sz val="10"/>
        <rFont val="Times New Roman"/>
        <family val="1"/>
      </rPr>
      <t>b</t>
    </r>
    <r>
      <rPr>
        <i/>
        <sz val="10"/>
        <rFont val="Times New Roman"/>
        <family val="1"/>
      </rPr>
      <t>)</t>
    </r>
  </si>
  <si>
    <t>砼强度等级</t>
  </si>
  <si>
    <r>
      <t>f</t>
    </r>
    <r>
      <rPr>
        <b/>
        <i/>
        <vertAlign val="subscript"/>
        <sz val="10"/>
        <rFont val="Times New Roman"/>
        <family val="1"/>
      </rPr>
      <t>cm</t>
    </r>
  </si>
  <si>
    <t>as</t>
  </si>
  <si>
    <r>
      <t>h</t>
    </r>
    <r>
      <rPr>
        <b/>
        <i/>
        <vertAlign val="subscript"/>
        <sz val="10"/>
        <rFont val="Times New Roman"/>
        <family val="1"/>
      </rPr>
      <t>0b</t>
    </r>
  </si>
  <si>
    <r>
      <t>h</t>
    </r>
    <r>
      <rPr>
        <b/>
        <i/>
        <vertAlign val="subscript"/>
        <sz val="10"/>
        <rFont val="Times New Roman"/>
        <family val="1"/>
      </rPr>
      <t>0a</t>
    </r>
  </si>
  <si>
    <t>B</t>
  </si>
  <si>
    <t>q</t>
  </si>
  <si>
    <r>
      <t>l</t>
    </r>
    <r>
      <rPr>
        <b/>
        <i/>
        <vertAlign val="subscript"/>
        <sz val="10"/>
        <rFont val="Times New Roman"/>
        <family val="1"/>
      </rPr>
      <t>a</t>
    </r>
  </si>
  <si>
    <r>
      <t>l</t>
    </r>
    <r>
      <rPr>
        <b/>
        <i/>
        <vertAlign val="subscript"/>
        <sz val="10"/>
        <rFont val="Times New Roman"/>
        <family val="1"/>
      </rPr>
      <t>b</t>
    </r>
  </si>
  <si>
    <r>
      <t>M</t>
    </r>
    <r>
      <rPr>
        <b/>
        <i/>
        <vertAlign val="subscript"/>
        <sz val="10"/>
        <rFont val="Times New Roman"/>
        <family val="1"/>
      </rPr>
      <t>a0</t>
    </r>
  </si>
  <si>
    <r>
      <t>M</t>
    </r>
    <r>
      <rPr>
        <b/>
        <i/>
        <vertAlign val="subscript"/>
        <sz val="10"/>
        <rFont val="Times New Roman"/>
        <family val="1"/>
      </rPr>
      <t>b0</t>
    </r>
  </si>
  <si>
    <r>
      <t>M</t>
    </r>
    <r>
      <rPr>
        <b/>
        <i/>
        <vertAlign val="subscript"/>
        <sz val="10"/>
        <rFont val="Times New Roman"/>
        <family val="1"/>
      </rPr>
      <t>a</t>
    </r>
  </si>
  <si>
    <r>
      <t>M</t>
    </r>
    <r>
      <rPr>
        <b/>
        <i/>
        <vertAlign val="subscript"/>
        <sz val="10"/>
        <rFont val="Times New Roman"/>
        <family val="1"/>
      </rPr>
      <t>b</t>
    </r>
  </si>
  <si>
    <r>
      <t>(M</t>
    </r>
    <r>
      <rPr>
        <b/>
        <i/>
        <vertAlign val="subscript"/>
        <sz val="10"/>
        <rFont val="Times New Roman"/>
        <family val="1"/>
      </rPr>
      <t>a0</t>
    </r>
    <r>
      <rPr>
        <b/>
        <i/>
        <sz val="10"/>
        <rFont val="Times New Roman"/>
        <family val="1"/>
      </rPr>
      <t>)</t>
    </r>
  </si>
  <si>
    <r>
      <t>(M</t>
    </r>
    <r>
      <rPr>
        <b/>
        <i/>
        <vertAlign val="subscript"/>
        <sz val="10"/>
        <rFont val="Times New Roman"/>
        <family val="1"/>
      </rPr>
      <t>b0</t>
    </r>
    <r>
      <rPr>
        <b/>
        <i/>
        <sz val="10"/>
        <rFont val="Times New Roman"/>
        <family val="1"/>
      </rPr>
      <t>)</t>
    </r>
  </si>
  <si>
    <r>
      <t>(M</t>
    </r>
    <r>
      <rPr>
        <b/>
        <i/>
        <vertAlign val="sub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>)</t>
    </r>
  </si>
  <si>
    <r>
      <t>(M</t>
    </r>
    <r>
      <rPr>
        <b/>
        <i/>
        <vertAlign val="subscript"/>
        <sz val="10"/>
        <rFont val="Times New Roman"/>
        <family val="1"/>
      </rPr>
      <t>b</t>
    </r>
    <r>
      <rPr>
        <b/>
        <i/>
        <sz val="10"/>
        <rFont val="Times New Roman"/>
        <family val="1"/>
      </rPr>
      <t>)</t>
    </r>
  </si>
  <si>
    <t>q</t>
  </si>
  <si>
    <r>
      <t>l</t>
    </r>
    <r>
      <rPr>
        <b/>
        <i/>
        <vertAlign val="subscript"/>
        <sz val="10"/>
        <rFont val="Times New Roman"/>
        <family val="1"/>
      </rPr>
      <t>a</t>
    </r>
  </si>
  <si>
    <r>
      <t>l</t>
    </r>
    <r>
      <rPr>
        <b/>
        <i/>
        <vertAlign val="subscript"/>
        <sz val="10"/>
        <rFont val="Times New Roman"/>
        <family val="1"/>
      </rPr>
      <t>b</t>
    </r>
  </si>
  <si>
    <r>
      <t>M</t>
    </r>
    <r>
      <rPr>
        <b/>
        <i/>
        <vertAlign val="subscript"/>
        <sz val="10"/>
        <rFont val="Times New Roman"/>
        <family val="1"/>
      </rPr>
      <t>a0</t>
    </r>
  </si>
  <si>
    <r>
      <t>M</t>
    </r>
    <r>
      <rPr>
        <b/>
        <i/>
        <vertAlign val="subscript"/>
        <sz val="10"/>
        <rFont val="Times New Roman"/>
        <family val="1"/>
      </rPr>
      <t>b0</t>
    </r>
  </si>
  <si>
    <r>
      <t>M</t>
    </r>
    <r>
      <rPr>
        <b/>
        <i/>
        <vertAlign val="subscript"/>
        <sz val="10"/>
        <rFont val="Times New Roman"/>
        <family val="1"/>
      </rPr>
      <t>a</t>
    </r>
  </si>
  <si>
    <r>
      <t>M</t>
    </r>
    <r>
      <rPr>
        <b/>
        <i/>
        <vertAlign val="subscript"/>
        <sz val="10"/>
        <rFont val="Times New Roman"/>
        <family val="1"/>
      </rPr>
      <t>b</t>
    </r>
  </si>
  <si>
    <t>lx/ly</t>
  </si>
  <si>
    <t>Mx0</t>
  </si>
  <si>
    <t>My0</t>
  </si>
  <si>
    <t>Mxmax</t>
  </si>
  <si>
    <t>Mymax</t>
  </si>
  <si>
    <r>
      <t>(M</t>
    </r>
    <r>
      <rPr>
        <b/>
        <i/>
        <vertAlign val="subscript"/>
        <sz val="10"/>
        <rFont val="Times New Roman"/>
        <family val="1"/>
      </rPr>
      <t>a0</t>
    </r>
    <r>
      <rPr>
        <b/>
        <i/>
        <sz val="10"/>
        <rFont val="Times New Roman"/>
        <family val="1"/>
      </rPr>
      <t>)</t>
    </r>
  </si>
  <si>
    <r>
      <t>(M</t>
    </r>
    <r>
      <rPr>
        <b/>
        <i/>
        <vertAlign val="subscript"/>
        <sz val="10"/>
        <rFont val="Times New Roman"/>
        <family val="1"/>
      </rPr>
      <t>b0</t>
    </r>
    <r>
      <rPr>
        <b/>
        <i/>
        <sz val="10"/>
        <rFont val="Times New Roman"/>
        <family val="1"/>
      </rPr>
      <t>)</t>
    </r>
  </si>
  <si>
    <r>
      <t>(M</t>
    </r>
    <r>
      <rPr>
        <b/>
        <i/>
        <vertAlign val="sub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>)</t>
    </r>
  </si>
  <si>
    <r>
      <t>(M</t>
    </r>
    <r>
      <rPr>
        <b/>
        <i/>
        <vertAlign val="subscript"/>
        <sz val="10"/>
        <rFont val="Times New Roman"/>
        <family val="1"/>
      </rPr>
      <t>b</t>
    </r>
    <r>
      <rPr>
        <b/>
        <i/>
        <sz val="10"/>
        <rFont val="Times New Roman"/>
        <family val="1"/>
      </rPr>
      <t>)</t>
    </r>
  </si>
  <si>
    <t>q</t>
  </si>
  <si>
    <r>
      <t>l</t>
    </r>
    <r>
      <rPr>
        <b/>
        <i/>
        <vertAlign val="subscript"/>
        <sz val="10"/>
        <rFont val="Times New Roman"/>
        <family val="1"/>
      </rPr>
      <t>a</t>
    </r>
  </si>
  <si>
    <r>
      <t>l</t>
    </r>
    <r>
      <rPr>
        <b/>
        <i/>
        <vertAlign val="subscript"/>
        <sz val="10"/>
        <rFont val="Times New Roman"/>
        <family val="1"/>
      </rPr>
      <t>b</t>
    </r>
  </si>
  <si>
    <r>
      <t>M</t>
    </r>
    <r>
      <rPr>
        <b/>
        <i/>
        <vertAlign val="subscript"/>
        <sz val="10"/>
        <rFont val="Times New Roman"/>
        <family val="1"/>
      </rPr>
      <t>a0</t>
    </r>
  </si>
  <si>
    <r>
      <t>M</t>
    </r>
    <r>
      <rPr>
        <b/>
        <i/>
        <vertAlign val="subscript"/>
        <sz val="10"/>
        <rFont val="Times New Roman"/>
        <family val="1"/>
      </rPr>
      <t>b0</t>
    </r>
  </si>
  <si>
    <r>
      <t>M</t>
    </r>
    <r>
      <rPr>
        <b/>
        <i/>
        <vertAlign val="subscript"/>
        <sz val="10"/>
        <rFont val="Times New Roman"/>
        <family val="1"/>
      </rPr>
      <t>a</t>
    </r>
  </si>
  <si>
    <r>
      <t>M</t>
    </r>
    <r>
      <rPr>
        <b/>
        <i/>
        <vertAlign val="subscript"/>
        <sz val="10"/>
        <rFont val="Times New Roman"/>
        <family val="1"/>
      </rPr>
      <t>b</t>
    </r>
  </si>
  <si>
    <r>
      <t>(M</t>
    </r>
    <r>
      <rPr>
        <b/>
        <i/>
        <vertAlign val="subscript"/>
        <sz val="10"/>
        <rFont val="Times New Roman"/>
        <family val="1"/>
      </rPr>
      <t>a0</t>
    </r>
    <r>
      <rPr>
        <b/>
        <i/>
        <sz val="10"/>
        <rFont val="Times New Roman"/>
        <family val="1"/>
      </rPr>
      <t>)</t>
    </r>
  </si>
  <si>
    <r>
      <t>(M</t>
    </r>
    <r>
      <rPr>
        <b/>
        <i/>
        <vertAlign val="subscript"/>
        <sz val="10"/>
        <rFont val="Times New Roman"/>
        <family val="1"/>
      </rPr>
      <t>b0</t>
    </r>
    <r>
      <rPr>
        <b/>
        <i/>
        <sz val="10"/>
        <rFont val="Times New Roman"/>
        <family val="1"/>
      </rPr>
      <t>)</t>
    </r>
  </si>
  <si>
    <r>
      <t>(M</t>
    </r>
    <r>
      <rPr>
        <b/>
        <i/>
        <vertAlign val="sub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>)</t>
    </r>
  </si>
  <si>
    <r>
      <t>(M</t>
    </r>
    <r>
      <rPr>
        <b/>
        <i/>
        <vertAlign val="subscript"/>
        <sz val="10"/>
        <rFont val="Times New Roman"/>
        <family val="1"/>
      </rPr>
      <t>b</t>
    </r>
    <r>
      <rPr>
        <b/>
        <i/>
        <sz val="10"/>
        <rFont val="Times New Roman"/>
        <family val="1"/>
      </rPr>
      <t>)</t>
    </r>
  </si>
  <si>
    <t>B1</t>
  </si>
  <si>
    <t>la/lb</t>
  </si>
  <si>
    <r>
      <t>l</t>
    </r>
    <r>
      <rPr>
        <b/>
        <i/>
        <vertAlign val="subscript"/>
        <sz val="10"/>
        <rFont val="Times New Roman"/>
        <family val="1"/>
      </rPr>
      <t>a</t>
    </r>
    <r>
      <rPr>
        <b/>
        <i/>
        <sz val="10"/>
        <rFont val="Times New Roman"/>
        <family val="1"/>
      </rPr>
      <t>/l</t>
    </r>
    <r>
      <rPr>
        <b/>
        <i/>
        <vertAlign val="subscript"/>
        <sz val="10"/>
        <rFont val="Times New Roman"/>
        <family val="1"/>
      </rPr>
      <t>b</t>
    </r>
  </si>
  <si>
    <t>As1</t>
  </si>
  <si>
    <t>As2</t>
  </si>
  <si>
    <t>Ma</t>
  </si>
  <si>
    <t>Ma0</t>
  </si>
  <si>
    <t>Mb0</t>
  </si>
  <si>
    <t>Mb</t>
  </si>
  <si>
    <t>楼层</t>
  </si>
  <si>
    <r>
      <t>房间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名称</t>
    </r>
  </si>
  <si>
    <r>
      <t>板下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抹灰</t>
    </r>
  </si>
  <si>
    <r>
      <t>板下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抹灰</t>
    </r>
  </si>
  <si>
    <r>
      <t>砼板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厚度</t>
    </r>
  </si>
  <si>
    <r>
      <t>砼板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厚度</t>
    </r>
  </si>
  <si>
    <r>
      <t>砼板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自重</t>
    </r>
  </si>
  <si>
    <r>
      <t>砼板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自重</t>
    </r>
  </si>
  <si>
    <r>
      <t>35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找平层</t>
    </r>
  </si>
  <si>
    <r>
      <t>地面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瓷砖</t>
    </r>
  </si>
  <si>
    <r>
      <t>焦渣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垫层</t>
    </r>
  </si>
  <si>
    <t>隔墙</t>
  </si>
  <si>
    <t>活载</t>
  </si>
  <si>
    <r>
      <t>标准值</t>
    </r>
    <r>
      <rPr>
        <sz val="10"/>
        <color indexed="12"/>
        <rFont val="Times New Roman"/>
        <family val="1"/>
      </rPr>
      <t xml:space="preserve">
</t>
    </r>
    <r>
      <rPr>
        <sz val="10"/>
        <color indexed="12"/>
        <rFont val="宋体"/>
        <family val="0"/>
      </rPr>
      <t>合计</t>
    </r>
  </si>
  <si>
    <r>
      <t>设计值</t>
    </r>
    <r>
      <rPr>
        <sz val="10"/>
        <color indexed="10"/>
        <rFont val="Times New Roman"/>
        <family val="1"/>
      </rPr>
      <t xml:space="preserve">
</t>
    </r>
    <r>
      <rPr>
        <sz val="10"/>
        <color indexed="10"/>
        <rFont val="宋体"/>
        <family val="0"/>
      </rPr>
      <t>合计</t>
    </r>
  </si>
  <si>
    <t>居室</t>
  </si>
  <si>
    <t>居室</t>
  </si>
  <si>
    <t>客厅</t>
  </si>
  <si>
    <t>居室</t>
  </si>
  <si>
    <t>厨房</t>
  </si>
  <si>
    <t>卫生间</t>
  </si>
  <si>
    <t>卫生间</t>
  </si>
  <si>
    <t>顶层</t>
  </si>
  <si>
    <r>
      <t>30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找平层</t>
    </r>
  </si>
  <si>
    <r>
      <t>保温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板重</t>
    </r>
  </si>
  <si>
    <r>
      <t>2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找平层</t>
    </r>
  </si>
  <si>
    <r>
      <t>焦渣找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坡厚度</t>
    </r>
  </si>
  <si>
    <r>
      <t>焦渣找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坡重量</t>
    </r>
  </si>
  <si>
    <t>防水层</t>
  </si>
  <si>
    <r>
      <t>30</t>
    </r>
    <r>
      <rPr>
        <sz val="10"/>
        <rFont val="宋体"/>
        <family val="0"/>
      </rPr>
      <t>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座浆</t>
    </r>
  </si>
  <si>
    <t>挂瓦</t>
  </si>
  <si>
    <t>板代号</t>
  </si>
  <si>
    <t>支座形式</t>
  </si>
  <si>
    <t>支座形式</t>
  </si>
  <si>
    <r>
      <t>K</t>
    </r>
    <r>
      <rPr>
        <i/>
        <vertAlign val="subscript"/>
        <sz val="10"/>
        <color indexed="10"/>
        <rFont val="Times New Roman"/>
        <family val="1"/>
      </rPr>
      <t>1</t>
    </r>
  </si>
  <si>
    <r>
      <t>M</t>
    </r>
    <r>
      <rPr>
        <i/>
        <vertAlign val="subscript"/>
        <sz val="10"/>
        <color indexed="10"/>
        <rFont val="Times New Roman"/>
        <family val="1"/>
      </rPr>
      <t>a1</t>
    </r>
    <r>
      <rPr>
        <i/>
        <vertAlign val="superscript"/>
        <sz val="10"/>
        <color indexed="10"/>
        <rFont val="Times New Roman"/>
        <family val="1"/>
      </rPr>
      <t>0</t>
    </r>
  </si>
  <si>
    <r>
      <t>M</t>
    </r>
    <r>
      <rPr>
        <i/>
        <vertAlign val="subscript"/>
        <sz val="10"/>
        <color indexed="10"/>
        <rFont val="Times New Roman"/>
        <family val="1"/>
      </rPr>
      <t>b1</t>
    </r>
    <r>
      <rPr>
        <i/>
        <vertAlign val="superscript"/>
        <sz val="10"/>
        <color indexed="10"/>
        <rFont val="Times New Roman"/>
        <family val="1"/>
      </rPr>
      <t>0</t>
    </r>
  </si>
  <si>
    <r>
      <t>M</t>
    </r>
    <r>
      <rPr>
        <i/>
        <vertAlign val="subscript"/>
        <sz val="10"/>
        <color indexed="10"/>
        <rFont val="Times New Roman"/>
        <family val="1"/>
      </rPr>
      <t>a</t>
    </r>
    <r>
      <rPr>
        <i/>
        <vertAlign val="superscript"/>
        <sz val="10"/>
        <color indexed="10"/>
        <rFont val="Times New Roman"/>
        <family val="1"/>
      </rPr>
      <t>1</t>
    </r>
  </si>
  <si>
    <r>
      <t>M</t>
    </r>
    <r>
      <rPr>
        <i/>
        <vertAlign val="subscript"/>
        <sz val="10"/>
        <color indexed="10"/>
        <rFont val="Times New Roman"/>
        <family val="1"/>
      </rPr>
      <t>b</t>
    </r>
    <r>
      <rPr>
        <i/>
        <vertAlign val="superscript"/>
        <sz val="10"/>
        <color indexed="10"/>
        <rFont val="Times New Roman"/>
        <family val="1"/>
      </rPr>
      <t>1</t>
    </r>
  </si>
  <si>
    <r>
      <t>B1</t>
    </r>
    <r>
      <rPr>
        <b/>
        <i/>
        <sz val="10"/>
        <rFont val="Times New Roman"/>
        <family val="1"/>
      </rPr>
      <t xml:space="preserve">
3X3</t>
    </r>
  </si>
  <si>
    <t>二边简支二边固定</t>
  </si>
  <si>
    <r>
      <t>L</t>
    </r>
    <r>
      <rPr>
        <i/>
        <vertAlign val="subscript"/>
        <sz val="10"/>
        <rFont val="Times New Roman"/>
        <family val="1"/>
      </rPr>
      <t>a</t>
    </r>
  </si>
  <si>
    <r>
      <t>L</t>
    </r>
    <r>
      <rPr>
        <i/>
        <vertAlign val="subscript"/>
        <sz val="10"/>
        <rFont val="Times New Roman"/>
        <family val="1"/>
      </rPr>
      <t>a</t>
    </r>
  </si>
  <si>
    <r>
      <t>L</t>
    </r>
    <r>
      <rPr>
        <i/>
        <vertAlign val="subscript"/>
        <sz val="10"/>
        <rFont val="Times New Roman"/>
        <family val="1"/>
      </rPr>
      <t>b</t>
    </r>
  </si>
  <si>
    <r>
      <t>L</t>
    </r>
    <r>
      <rPr>
        <i/>
        <vertAlign val="subscript"/>
        <sz val="10"/>
        <rFont val="Times New Roman"/>
        <family val="1"/>
      </rPr>
      <t>b</t>
    </r>
  </si>
  <si>
    <r>
      <t>L</t>
    </r>
    <r>
      <rPr>
        <i/>
        <vertAlign val="subscript"/>
        <sz val="10"/>
        <rFont val="Times New Roman"/>
        <family val="1"/>
      </rPr>
      <t>a</t>
    </r>
    <r>
      <rPr>
        <i/>
        <sz val="10"/>
        <rFont val="Times New Roman"/>
        <family val="1"/>
      </rPr>
      <t>/L</t>
    </r>
    <r>
      <rPr>
        <i/>
        <vertAlign val="subscript"/>
        <sz val="10"/>
        <rFont val="Times New Roman"/>
        <family val="1"/>
      </rPr>
      <t>b</t>
    </r>
  </si>
  <si>
    <r>
      <t>L</t>
    </r>
    <r>
      <rPr>
        <i/>
        <vertAlign val="subscript"/>
        <sz val="10"/>
        <rFont val="Times New Roman"/>
        <family val="1"/>
      </rPr>
      <t>a</t>
    </r>
    <r>
      <rPr>
        <i/>
        <sz val="10"/>
        <rFont val="Times New Roman"/>
        <family val="1"/>
      </rPr>
      <t>/L</t>
    </r>
    <r>
      <rPr>
        <i/>
        <vertAlign val="subscript"/>
        <sz val="10"/>
        <rFont val="Times New Roman"/>
        <family val="1"/>
      </rPr>
      <t>b</t>
    </r>
  </si>
  <si>
    <r>
      <t>L</t>
    </r>
    <r>
      <rPr>
        <i/>
        <vertAlign val="subscript"/>
        <sz val="10"/>
        <rFont val="Times New Roman"/>
        <family val="1"/>
      </rPr>
      <t>b</t>
    </r>
    <r>
      <rPr>
        <i/>
        <sz val="10"/>
        <rFont val="Times New Roman"/>
        <family val="1"/>
      </rPr>
      <t>/L</t>
    </r>
    <r>
      <rPr>
        <i/>
        <vertAlign val="subscript"/>
        <sz val="10"/>
        <rFont val="Times New Roman"/>
        <family val="1"/>
      </rPr>
      <t>a</t>
    </r>
  </si>
  <si>
    <r>
      <t>L</t>
    </r>
    <r>
      <rPr>
        <i/>
        <vertAlign val="subscript"/>
        <sz val="10"/>
        <rFont val="Times New Roman"/>
        <family val="1"/>
      </rPr>
      <t>b</t>
    </r>
    <r>
      <rPr>
        <i/>
        <sz val="10"/>
        <rFont val="Times New Roman"/>
        <family val="1"/>
      </rPr>
      <t>/L</t>
    </r>
    <r>
      <rPr>
        <i/>
        <vertAlign val="subscript"/>
        <sz val="10"/>
        <rFont val="Times New Roman"/>
        <family val="1"/>
      </rPr>
      <t>a</t>
    </r>
  </si>
  <si>
    <r>
      <t>K</t>
    </r>
    <r>
      <rPr>
        <i/>
        <vertAlign val="subscript"/>
        <sz val="10"/>
        <color indexed="10"/>
        <rFont val="Times New Roman"/>
        <family val="1"/>
      </rPr>
      <t>2</t>
    </r>
  </si>
  <si>
    <r>
      <t>M</t>
    </r>
    <r>
      <rPr>
        <i/>
        <vertAlign val="subscript"/>
        <sz val="10"/>
        <color indexed="10"/>
        <rFont val="Times New Roman"/>
        <family val="1"/>
      </rPr>
      <t>a2</t>
    </r>
    <r>
      <rPr>
        <i/>
        <vertAlign val="superscript"/>
        <sz val="10"/>
        <color indexed="10"/>
        <rFont val="Times New Roman"/>
        <family val="1"/>
      </rPr>
      <t>0</t>
    </r>
  </si>
  <si>
    <r>
      <t>M</t>
    </r>
    <r>
      <rPr>
        <i/>
        <vertAlign val="subscript"/>
        <sz val="10"/>
        <color indexed="10"/>
        <rFont val="Times New Roman"/>
        <family val="1"/>
      </rPr>
      <t>b2</t>
    </r>
    <r>
      <rPr>
        <i/>
        <vertAlign val="superscript"/>
        <sz val="10"/>
        <color indexed="10"/>
        <rFont val="Times New Roman"/>
        <family val="1"/>
      </rPr>
      <t>0</t>
    </r>
  </si>
  <si>
    <r>
      <t>M</t>
    </r>
    <r>
      <rPr>
        <i/>
        <vertAlign val="subscript"/>
        <sz val="10"/>
        <color indexed="10"/>
        <rFont val="Times New Roman"/>
        <family val="1"/>
      </rPr>
      <t>a</t>
    </r>
    <r>
      <rPr>
        <i/>
        <vertAlign val="superscript"/>
        <sz val="10"/>
        <color indexed="10"/>
        <rFont val="Times New Roman"/>
        <family val="1"/>
      </rPr>
      <t>2</t>
    </r>
  </si>
  <si>
    <r>
      <t>M</t>
    </r>
    <r>
      <rPr>
        <i/>
        <vertAlign val="subscript"/>
        <sz val="10"/>
        <color indexed="10"/>
        <rFont val="Times New Roman"/>
        <family val="1"/>
      </rPr>
      <t>b</t>
    </r>
    <r>
      <rPr>
        <i/>
        <vertAlign val="superscript"/>
        <sz val="10"/>
        <color indexed="10"/>
        <rFont val="Times New Roman"/>
        <family val="1"/>
      </rPr>
      <t>2</t>
    </r>
  </si>
  <si>
    <t>计算跨度</t>
  </si>
  <si>
    <t>计算跨度</t>
  </si>
  <si>
    <r>
      <t>设</t>
    </r>
    <r>
      <rPr>
        <i/>
        <sz val="10"/>
        <rFont val="Times New Roman"/>
        <family val="1"/>
      </rPr>
      <t xml:space="preserve">   </t>
    </r>
    <r>
      <rPr>
        <i/>
        <sz val="10"/>
        <rFont val="宋体"/>
        <family val="0"/>
      </rPr>
      <t>计</t>
    </r>
    <r>
      <rPr>
        <i/>
        <sz val="10"/>
        <rFont val="Times New Roman"/>
        <family val="1"/>
      </rPr>
      <t xml:space="preserve">
</t>
    </r>
    <r>
      <rPr>
        <i/>
        <sz val="10"/>
        <rFont val="宋体"/>
        <family val="0"/>
      </rPr>
      <t>面荷载</t>
    </r>
  </si>
  <si>
    <r>
      <t>设</t>
    </r>
    <r>
      <rPr>
        <i/>
        <sz val="10"/>
        <rFont val="Times New Roman"/>
        <family val="1"/>
      </rPr>
      <t xml:space="preserve">   </t>
    </r>
    <r>
      <rPr>
        <i/>
        <sz val="10"/>
        <rFont val="宋体"/>
        <family val="0"/>
      </rPr>
      <t>计</t>
    </r>
    <r>
      <rPr>
        <i/>
        <sz val="10"/>
        <rFont val="Times New Roman"/>
        <family val="1"/>
      </rPr>
      <t xml:space="preserve">
</t>
    </r>
    <r>
      <rPr>
        <i/>
        <sz val="10"/>
        <rFont val="宋体"/>
        <family val="0"/>
      </rPr>
      <t>面荷载</t>
    </r>
  </si>
  <si>
    <r>
      <t>插入法</t>
    </r>
    <r>
      <rPr>
        <i/>
        <sz val="10"/>
        <rFont val="Times New Roman"/>
        <family val="1"/>
      </rPr>
      <t xml:space="preserve">
</t>
    </r>
    <r>
      <rPr>
        <i/>
        <sz val="10"/>
        <rFont val="宋体"/>
        <family val="0"/>
      </rPr>
      <t>系</t>
    </r>
    <r>
      <rPr>
        <i/>
        <sz val="10"/>
        <rFont val="Times New Roman"/>
        <family val="1"/>
      </rPr>
      <t xml:space="preserve">   </t>
    </r>
    <r>
      <rPr>
        <i/>
        <sz val="10"/>
        <rFont val="宋体"/>
        <family val="0"/>
      </rPr>
      <t>数</t>
    </r>
  </si>
  <si>
    <r>
      <t>插入法</t>
    </r>
    <r>
      <rPr>
        <i/>
        <sz val="10"/>
        <rFont val="Times New Roman"/>
        <family val="1"/>
      </rPr>
      <t xml:space="preserve">
</t>
    </r>
    <r>
      <rPr>
        <i/>
        <sz val="10"/>
        <rFont val="宋体"/>
        <family val="0"/>
      </rPr>
      <t>系</t>
    </r>
    <r>
      <rPr>
        <i/>
        <sz val="10"/>
        <rFont val="Times New Roman"/>
        <family val="1"/>
      </rPr>
      <t xml:space="preserve">   </t>
    </r>
    <r>
      <rPr>
        <i/>
        <sz val="10"/>
        <rFont val="宋体"/>
        <family val="0"/>
      </rPr>
      <t>数</t>
    </r>
  </si>
  <si>
    <r>
      <t>f</t>
    </r>
    <r>
      <rPr>
        <i/>
        <vertAlign val="subscript"/>
        <sz val="14"/>
        <rFont val="Times New Roman"/>
        <family val="1"/>
      </rPr>
      <t>cm</t>
    </r>
  </si>
  <si>
    <r>
      <t>f</t>
    </r>
    <r>
      <rPr>
        <i/>
        <vertAlign val="subscript"/>
        <sz val="14"/>
        <rFont val="Times New Roman"/>
        <family val="1"/>
      </rPr>
      <t>cm</t>
    </r>
  </si>
  <si>
    <t>K</t>
  </si>
  <si>
    <t>K</t>
  </si>
  <si>
    <r>
      <t>M</t>
    </r>
    <r>
      <rPr>
        <b/>
        <i/>
        <u val="double"/>
        <vertAlign val="subscript"/>
        <sz val="10"/>
        <color indexed="12"/>
        <rFont val="Times New Roman"/>
        <family val="1"/>
      </rPr>
      <t>a</t>
    </r>
    <r>
      <rPr>
        <b/>
        <i/>
        <u val="double"/>
        <vertAlign val="superscript"/>
        <sz val="10"/>
        <color indexed="12"/>
        <rFont val="Times New Roman"/>
        <family val="1"/>
      </rPr>
      <t>0</t>
    </r>
  </si>
  <si>
    <r>
      <t>M</t>
    </r>
    <r>
      <rPr>
        <b/>
        <i/>
        <u val="single"/>
        <vertAlign val="subscript"/>
        <sz val="10"/>
        <color indexed="12"/>
        <rFont val="Times New Roman"/>
        <family val="1"/>
      </rPr>
      <t>b</t>
    </r>
    <r>
      <rPr>
        <b/>
        <i/>
        <u val="single"/>
        <vertAlign val="superscript"/>
        <sz val="10"/>
        <color indexed="12"/>
        <rFont val="Times New Roman"/>
        <family val="1"/>
      </rPr>
      <t>0</t>
    </r>
  </si>
  <si>
    <r>
      <t>M</t>
    </r>
    <r>
      <rPr>
        <b/>
        <i/>
        <u val="single"/>
        <vertAlign val="subscript"/>
        <sz val="10"/>
        <color indexed="12"/>
        <rFont val="Times New Roman"/>
        <family val="1"/>
      </rPr>
      <t>a</t>
    </r>
  </si>
  <si>
    <r>
      <t>M</t>
    </r>
    <r>
      <rPr>
        <b/>
        <i/>
        <u val="single"/>
        <vertAlign val="subscript"/>
        <sz val="10"/>
        <color indexed="12"/>
        <rFont val="Times New Roman"/>
        <family val="1"/>
      </rPr>
      <t>b</t>
    </r>
  </si>
  <si>
    <t>位置</t>
  </si>
  <si>
    <t>位置</t>
  </si>
  <si>
    <t>厨房</t>
  </si>
  <si>
    <t>板厚</t>
  </si>
  <si>
    <r>
      <t>a</t>
    </r>
    <r>
      <rPr>
        <i/>
        <vertAlign val="subscript"/>
        <sz val="10"/>
        <rFont val="Times New Roman"/>
        <family val="1"/>
      </rPr>
      <t>sa</t>
    </r>
  </si>
  <si>
    <r>
      <t>a</t>
    </r>
    <r>
      <rPr>
        <i/>
        <vertAlign val="subscript"/>
        <sz val="10"/>
        <rFont val="Times New Roman"/>
        <family val="1"/>
      </rPr>
      <t>sa</t>
    </r>
  </si>
  <si>
    <r>
      <t>H</t>
    </r>
    <r>
      <rPr>
        <i/>
        <vertAlign val="subscript"/>
        <sz val="10"/>
        <rFont val="Times New Roman"/>
        <family val="1"/>
      </rPr>
      <t>a</t>
    </r>
  </si>
  <si>
    <r>
      <t>H</t>
    </r>
    <r>
      <rPr>
        <i/>
        <vertAlign val="subscript"/>
        <sz val="10"/>
        <rFont val="Times New Roman"/>
        <family val="1"/>
      </rPr>
      <t>a</t>
    </r>
  </si>
  <si>
    <r>
      <t>H</t>
    </r>
    <r>
      <rPr>
        <i/>
        <vertAlign val="subscript"/>
        <sz val="10"/>
        <rFont val="Times New Roman"/>
        <family val="1"/>
      </rPr>
      <t>b</t>
    </r>
  </si>
  <si>
    <r>
      <t>H</t>
    </r>
    <r>
      <rPr>
        <i/>
        <vertAlign val="subscript"/>
        <sz val="10"/>
        <rFont val="Times New Roman"/>
        <family val="1"/>
      </rPr>
      <t>b</t>
    </r>
  </si>
  <si>
    <r>
      <t>M</t>
    </r>
    <r>
      <rPr>
        <b/>
        <i/>
        <vertAlign val="subscript"/>
        <sz val="10"/>
        <rFont val="Times New Roman"/>
        <family val="1"/>
      </rPr>
      <t>a</t>
    </r>
    <r>
      <rPr>
        <b/>
        <i/>
        <vertAlign val="superscript"/>
        <sz val="10"/>
        <rFont val="Times New Roman"/>
        <family val="1"/>
      </rPr>
      <t>0</t>
    </r>
  </si>
  <si>
    <r>
      <t>M</t>
    </r>
    <r>
      <rPr>
        <b/>
        <i/>
        <vertAlign val="subscript"/>
        <sz val="10"/>
        <rFont val="Times New Roman"/>
        <family val="1"/>
      </rPr>
      <t>a</t>
    </r>
    <r>
      <rPr>
        <b/>
        <i/>
        <vertAlign val="superscript"/>
        <sz val="10"/>
        <rFont val="Times New Roman"/>
        <family val="1"/>
      </rPr>
      <t>0</t>
    </r>
  </si>
  <si>
    <r>
      <t>M</t>
    </r>
    <r>
      <rPr>
        <b/>
        <i/>
        <vertAlign val="subscript"/>
        <sz val="10"/>
        <rFont val="Times New Roman"/>
        <family val="1"/>
      </rPr>
      <t>b</t>
    </r>
    <r>
      <rPr>
        <b/>
        <i/>
        <vertAlign val="superscript"/>
        <sz val="10"/>
        <rFont val="Times New Roman"/>
        <family val="1"/>
      </rPr>
      <t>0</t>
    </r>
  </si>
  <si>
    <r>
      <t>M</t>
    </r>
    <r>
      <rPr>
        <b/>
        <i/>
        <vertAlign val="subscript"/>
        <sz val="10"/>
        <rFont val="Times New Roman"/>
        <family val="1"/>
      </rPr>
      <t>b</t>
    </r>
    <r>
      <rPr>
        <b/>
        <i/>
        <vertAlign val="superscript"/>
        <sz val="10"/>
        <rFont val="Times New Roman"/>
        <family val="1"/>
      </rPr>
      <t>0</t>
    </r>
  </si>
  <si>
    <r>
      <t>M</t>
    </r>
    <r>
      <rPr>
        <b/>
        <i/>
        <vertAlign val="subscript"/>
        <sz val="10"/>
        <rFont val="Times New Roman"/>
        <family val="1"/>
      </rPr>
      <t>a</t>
    </r>
  </si>
  <si>
    <r>
      <t>M</t>
    </r>
    <r>
      <rPr>
        <b/>
        <i/>
        <vertAlign val="subscript"/>
        <sz val="10"/>
        <rFont val="Times New Roman"/>
        <family val="1"/>
      </rPr>
      <t>a</t>
    </r>
  </si>
  <si>
    <r>
      <t>M</t>
    </r>
    <r>
      <rPr>
        <b/>
        <i/>
        <vertAlign val="subscript"/>
        <sz val="10"/>
        <rFont val="Times New Roman"/>
        <family val="1"/>
      </rPr>
      <t>b</t>
    </r>
  </si>
  <si>
    <r>
      <t>M</t>
    </r>
    <r>
      <rPr>
        <b/>
        <i/>
        <vertAlign val="subscript"/>
        <sz val="10"/>
        <rFont val="Times New Roman"/>
        <family val="1"/>
      </rPr>
      <t>b</t>
    </r>
  </si>
  <si>
    <t>As1</t>
  </si>
  <si>
    <t>As1</t>
  </si>
  <si>
    <t>As2</t>
  </si>
  <si>
    <r>
      <t>B2</t>
    </r>
    <r>
      <rPr>
        <b/>
        <i/>
        <sz val="10"/>
        <rFont val="Times New Roman"/>
        <family val="1"/>
      </rPr>
      <t xml:space="preserve">
4.2X5.4</t>
    </r>
  </si>
  <si>
    <r>
      <t xml:space="preserve">                             </t>
    </r>
    <r>
      <rPr>
        <i/>
        <sz val="10"/>
        <rFont val="宋体"/>
        <family val="0"/>
      </rPr>
      <t>四边简支</t>
    </r>
  </si>
  <si>
    <t>计算跨度</t>
  </si>
  <si>
    <r>
      <t>设</t>
    </r>
    <r>
      <rPr>
        <i/>
        <sz val="10"/>
        <rFont val="Times New Roman"/>
        <family val="1"/>
      </rPr>
      <t xml:space="preserve">   </t>
    </r>
    <r>
      <rPr>
        <i/>
        <sz val="10"/>
        <rFont val="宋体"/>
        <family val="0"/>
      </rPr>
      <t>计</t>
    </r>
    <r>
      <rPr>
        <i/>
        <sz val="10"/>
        <rFont val="Times New Roman"/>
        <family val="1"/>
      </rPr>
      <t xml:space="preserve">
</t>
    </r>
    <r>
      <rPr>
        <i/>
        <sz val="10"/>
        <rFont val="宋体"/>
        <family val="0"/>
      </rPr>
      <t>面荷载</t>
    </r>
  </si>
  <si>
    <r>
      <t>插入法</t>
    </r>
    <r>
      <rPr>
        <i/>
        <sz val="10"/>
        <rFont val="Times New Roman"/>
        <family val="1"/>
      </rPr>
      <t xml:space="preserve">
</t>
    </r>
    <r>
      <rPr>
        <i/>
        <sz val="10"/>
        <rFont val="宋体"/>
        <family val="0"/>
      </rPr>
      <t>系</t>
    </r>
    <r>
      <rPr>
        <i/>
        <sz val="10"/>
        <rFont val="Times New Roman"/>
        <family val="1"/>
      </rPr>
      <t xml:space="preserve">   </t>
    </r>
    <r>
      <rPr>
        <i/>
        <sz val="10"/>
        <rFont val="宋体"/>
        <family val="0"/>
      </rPr>
      <t>数</t>
    </r>
  </si>
  <si>
    <r>
      <t>f</t>
    </r>
    <r>
      <rPr>
        <i/>
        <vertAlign val="subscript"/>
        <sz val="14"/>
        <rFont val="Times New Roman"/>
        <family val="1"/>
      </rPr>
      <t>cm</t>
    </r>
  </si>
  <si>
    <t>K</t>
  </si>
  <si>
    <r>
      <t>M</t>
    </r>
    <r>
      <rPr>
        <b/>
        <i/>
        <u val="double"/>
        <vertAlign val="subscript"/>
        <sz val="10"/>
        <color indexed="12"/>
        <rFont val="Times New Roman"/>
        <family val="1"/>
      </rPr>
      <t>a</t>
    </r>
    <r>
      <rPr>
        <b/>
        <i/>
        <u val="double"/>
        <vertAlign val="superscript"/>
        <sz val="10"/>
        <color indexed="12"/>
        <rFont val="Times New Roman"/>
        <family val="1"/>
      </rPr>
      <t>0</t>
    </r>
  </si>
  <si>
    <r>
      <t>M</t>
    </r>
    <r>
      <rPr>
        <b/>
        <i/>
        <u val="single"/>
        <vertAlign val="subscript"/>
        <sz val="10"/>
        <color indexed="12"/>
        <rFont val="Times New Roman"/>
        <family val="1"/>
      </rPr>
      <t>b</t>
    </r>
    <r>
      <rPr>
        <b/>
        <i/>
        <u val="single"/>
        <vertAlign val="superscript"/>
        <sz val="10"/>
        <color indexed="12"/>
        <rFont val="Times New Roman"/>
        <family val="1"/>
      </rPr>
      <t>0</t>
    </r>
  </si>
  <si>
    <r>
      <t>M</t>
    </r>
    <r>
      <rPr>
        <b/>
        <i/>
        <u val="single"/>
        <vertAlign val="subscript"/>
        <sz val="10"/>
        <color indexed="12"/>
        <rFont val="Times New Roman"/>
        <family val="1"/>
      </rPr>
      <t>a</t>
    </r>
  </si>
  <si>
    <r>
      <t>M</t>
    </r>
    <r>
      <rPr>
        <b/>
        <i/>
        <u val="single"/>
        <vertAlign val="subscript"/>
        <sz val="10"/>
        <color indexed="12"/>
        <rFont val="Times New Roman"/>
        <family val="1"/>
      </rPr>
      <t>b</t>
    </r>
  </si>
  <si>
    <t>位置</t>
  </si>
  <si>
    <t>居室</t>
  </si>
  <si>
    <t>板厚</t>
  </si>
  <si>
    <r>
      <t>a</t>
    </r>
    <r>
      <rPr>
        <i/>
        <vertAlign val="subscript"/>
        <sz val="10"/>
        <rFont val="Times New Roman"/>
        <family val="1"/>
      </rPr>
      <t>sa</t>
    </r>
  </si>
  <si>
    <r>
      <t>H</t>
    </r>
    <r>
      <rPr>
        <i/>
        <vertAlign val="subscript"/>
        <sz val="10"/>
        <rFont val="Times New Roman"/>
        <family val="1"/>
      </rPr>
      <t>a</t>
    </r>
  </si>
  <si>
    <r>
      <t>H</t>
    </r>
    <r>
      <rPr>
        <i/>
        <vertAlign val="subscript"/>
        <sz val="10"/>
        <rFont val="Times New Roman"/>
        <family val="1"/>
      </rPr>
      <t>b</t>
    </r>
  </si>
  <si>
    <r>
      <t>M</t>
    </r>
    <r>
      <rPr>
        <b/>
        <i/>
        <vertAlign val="subscript"/>
        <sz val="10"/>
        <rFont val="Times New Roman"/>
        <family val="1"/>
      </rPr>
      <t>a</t>
    </r>
    <r>
      <rPr>
        <b/>
        <i/>
        <vertAlign val="superscript"/>
        <sz val="10"/>
        <rFont val="Times New Roman"/>
        <family val="1"/>
      </rPr>
      <t>0</t>
    </r>
  </si>
  <si>
    <r>
      <t>M</t>
    </r>
    <r>
      <rPr>
        <b/>
        <i/>
        <vertAlign val="subscript"/>
        <sz val="10"/>
        <rFont val="Times New Roman"/>
        <family val="1"/>
      </rPr>
      <t>b</t>
    </r>
    <r>
      <rPr>
        <b/>
        <i/>
        <vertAlign val="superscript"/>
        <sz val="10"/>
        <rFont val="Times New Roman"/>
        <family val="1"/>
      </rPr>
      <t>0</t>
    </r>
  </si>
  <si>
    <r>
      <t>M</t>
    </r>
    <r>
      <rPr>
        <b/>
        <i/>
        <vertAlign val="subscript"/>
        <sz val="10"/>
        <rFont val="Times New Roman"/>
        <family val="1"/>
      </rPr>
      <t>a</t>
    </r>
  </si>
  <si>
    <r>
      <t>M</t>
    </r>
    <r>
      <rPr>
        <b/>
        <i/>
        <vertAlign val="subscript"/>
        <sz val="10"/>
        <rFont val="Times New Roman"/>
        <family val="1"/>
      </rPr>
      <t>b</t>
    </r>
  </si>
  <si>
    <t>As1</t>
  </si>
  <si>
    <t>板代号</t>
  </si>
  <si>
    <t>支座形式</t>
  </si>
  <si>
    <r>
      <t>K</t>
    </r>
    <r>
      <rPr>
        <i/>
        <vertAlign val="subscript"/>
        <sz val="10"/>
        <color indexed="10"/>
        <rFont val="Times New Roman"/>
        <family val="1"/>
      </rPr>
      <t>1</t>
    </r>
  </si>
  <si>
    <r>
      <t>M</t>
    </r>
    <r>
      <rPr>
        <i/>
        <vertAlign val="subscript"/>
        <sz val="10"/>
        <color indexed="10"/>
        <rFont val="Times New Roman"/>
        <family val="1"/>
      </rPr>
      <t>a1</t>
    </r>
    <r>
      <rPr>
        <i/>
        <vertAlign val="superscript"/>
        <sz val="10"/>
        <color indexed="10"/>
        <rFont val="Times New Roman"/>
        <family val="1"/>
      </rPr>
      <t>0</t>
    </r>
  </si>
  <si>
    <r>
      <t>M</t>
    </r>
    <r>
      <rPr>
        <i/>
        <vertAlign val="subscript"/>
        <sz val="10"/>
        <color indexed="10"/>
        <rFont val="Times New Roman"/>
        <family val="1"/>
      </rPr>
      <t>b1</t>
    </r>
    <r>
      <rPr>
        <i/>
        <vertAlign val="superscript"/>
        <sz val="10"/>
        <color indexed="10"/>
        <rFont val="Times New Roman"/>
        <family val="1"/>
      </rPr>
      <t>0</t>
    </r>
  </si>
  <si>
    <r>
      <t>M</t>
    </r>
    <r>
      <rPr>
        <i/>
        <vertAlign val="subscript"/>
        <sz val="10"/>
        <color indexed="10"/>
        <rFont val="Times New Roman"/>
        <family val="1"/>
      </rPr>
      <t>a</t>
    </r>
    <r>
      <rPr>
        <i/>
        <vertAlign val="superscript"/>
        <sz val="10"/>
        <color indexed="10"/>
        <rFont val="Times New Roman"/>
        <family val="1"/>
      </rPr>
      <t>1</t>
    </r>
  </si>
  <si>
    <r>
      <t>M</t>
    </r>
    <r>
      <rPr>
        <i/>
        <vertAlign val="subscript"/>
        <sz val="10"/>
        <color indexed="10"/>
        <rFont val="Times New Roman"/>
        <family val="1"/>
      </rPr>
      <t>b</t>
    </r>
    <r>
      <rPr>
        <i/>
        <vertAlign val="superscript"/>
        <sz val="10"/>
        <color indexed="10"/>
        <rFont val="Times New Roman"/>
        <family val="1"/>
      </rPr>
      <t>1</t>
    </r>
  </si>
  <si>
    <r>
      <t>B3</t>
    </r>
    <r>
      <rPr>
        <b/>
        <i/>
        <sz val="10"/>
        <rFont val="Times New Roman"/>
        <family val="1"/>
      </rPr>
      <t xml:space="preserve">
1.8X3.6</t>
    </r>
  </si>
  <si>
    <t>三边固定一边简支</t>
  </si>
  <si>
    <t>三边固定一边简支</t>
  </si>
  <si>
    <r>
      <t>L</t>
    </r>
    <r>
      <rPr>
        <i/>
        <vertAlign val="subscript"/>
        <sz val="10"/>
        <rFont val="Times New Roman"/>
        <family val="1"/>
      </rPr>
      <t>a</t>
    </r>
  </si>
  <si>
    <r>
      <t>L</t>
    </r>
    <r>
      <rPr>
        <i/>
        <vertAlign val="subscript"/>
        <sz val="10"/>
        <rFont val="Times New Roman"/>
        <family val="1"/>
      </rPr>
      <t>b</t>
    </r>
  </si>
  <si>
    <r>
      <t>L</t>
    </r>
    <r>
      <rPr>
        <i/>
        <vertAlign val="subscript"/>
        <sz val="10"/>
        <rFont val="Times New Roman"/>
        <family val="1"/>
      </rPr>
      <t>a</t>
    </r>
    <r>
      <rPr>
        <i/>
        <sz val="10"/>
        <rFont val="Times New Roman"/>
        <family val="1"/>
      </rPr>
      <t>/L</t>
    </r>
    <r>
      <rPr>
        <i/>
        <vertAlign val="subscript"/>
        <sz val="10"/>
        <rFont val="Times New Roman"/>
        <family val="1"/>
      </rPr>
      <t>b</t>
    </r>
  </si>
  <si>
    <r>
      <t>L</t>
    </r>
    <r>
      <rPr>
        <i/>
        <vertAlign val="subscript"/>
        <sz val="10"/>
        <rFont val="Times New Roman"/>
        <family val="1"/>
      </rPr>
      <t>b</t>
    </r>
    <r>
      <rPr>
        <i/>
        <sz val="10"/>
        <rFont val="Times New Roman"/>
        <family val="1"/>
      </rPr>
      <t>/L</t>
    </r>
    <r>
      <rPr>
        <i/>
        <vertAlign val="subscript"/>
        <sz val="10"/>
        <rFont val="Times New Roman"/>
        <family val="1"/>
      </rPr>
      <t>a</t>
    </r>
  </si>
  <si>
    <r>
      <t>K</t>
    </r>
    <r>
      <rPr>
        <i/>
        <vertAlign val="subscript"/>
        <sz val="10"/>
        <color indexed="10"/>
        <rFont val="Times New Roman"/>
        <family val="1"/>
      </rPr>
      <t>2</t>
    </r>
  </si>
  <si>
    <r>
      <t>M</t>
    </r>
    <r>
      <rPr>
        <i/>
        <vertAlign val="subscript"/>
        <sz val="10"/>
        <color indexed="10"/>
        <rFont val="Times New Roman"/>
        <family val="1"/>
      </rPr>
      <t>a2</t>
    </r>
    <r>
      <rPr>
        <i/>
        <vertAlign val="superscript"/>
        <sz val="10"/>
        <color indexed="10"/>
        <rFont val="Times New Roman"/>
        <family val="1"/>
      </rPr>
      <t>0</t>
    </r>
  </si>
  <si>
    <r>
      <t>M</t>
    </r>
    <r>
      <rPr>
        <i/>
        <vertAlign val="subscript"/>
        <sz val="10"/>
        <color indexed="10"/>
        <rFont val="Times New Roman"/>
        <family val="1"/>
      </rPr>
      <t>b2</t>
    </r>
    <r>
      <rPr>
        <i/>
        <vertAlign val="superscript"/>
        <sz val="10"/>
        <color indexed="10"/>
        <rFont val="Times New Roman"/>
        <family val="1"/>
      </rPr>
      <t>0</t>
    </r>
  </si>
  <si>
    <r>
      <t>M</t>
    </r>
    <r>
      <rPr>
        <i/>
        <vertAlign val="subscript"/>
        <sz val="10"/>
        <color indexed="10"/>
        <rFont val="Times New Roman"/>
        <family val="1"/>
      </rPr>
      <t>a</t>
    </r>
    <r>
      <rPr>
        <i/>
        <vertAlign val="superscript"/>
        <sz val="10"/>
        <color indexed="10"/>
        <rFont val="Times New Roman"/>
        <family val="1"/>
      </rPr>
      <t>2</t>
    </r>
  </si>
  <si>
    <r>
      <t>M</t>
    </r>
    <r>
      <rPr>
        <i/>
        <vertAlign val="subscript"/>
        <sz val="10"/>
        <color indexed="10"/>
        <rFont val="Times New Roman"/>
        <family val="1"/>
      </rPr>
      <t>b</t>
    </r>
    <r>
      <rPr>
        <i/>
        <vertAlign val="superscript"/>
        <sz val="10"/>
        <color indexed="10"/>
        <rFont val="Times New Roman"/>
        <family val="1"/>
      </rPr>
      <t>2</t>
    </r>
  </si>
  <si>
    <t>计算跨度</t>
  </si>
  <si>
    <r>
      <t>设</t>
    </r>
    <r>
      <rPr>
        <i/>
        <sz val="10"/>
        <rFont val="Times New Roman"/>
        <family val="1"/>
      </rPr>
      <t xml:space="preserve">   </t>
    </r>
    <r>
      <rPr>
        <i/>
        <sz val="10"/>
        <rFont val="宋体"/>
        <family val="0"/>
      </rPr>
      <t>计</t>
    </r>
    <r>
      <rPr>
        <i/>
        <sz val="10"/>
        <rFont val="Times New Roman"/>
        <family val="1"/>
      </rPr>
      <t xml:space="preserve">
</t>
    </r>
    <r>
      <rPr>
        <i/>
        <sz val="10"/>
        <rFont val="宋体"/>
        <family val="0"/>
      </rPr>
      <t>面荷载</t>
    </r>
  </si>
  <si>
    <r>
      <t>插入法</t>
    </r>
    <r>
      <rPr>
        <i/>
        <sz val="10"/>
        <rFont val="Times New Roman"/>
        <family val="1"/>
      </rPr>
      <t xml:space="preserve">
</t>
    </r>
    <r>
      <rPr>
        <i/>
        <sz val="10"/>
        <rFont val="宋体"/>
        <family val="0"/>
      </rPr>
      <t>系</t>
    </r>
    <r>
      <rPr>
        <i/>
        <sz val="10"/>
        <rFont val="Times New Roman"/>
        <family val="1"/>
      </rPr>
      <t xml:space="preserve">   </t>
    </r>
    <r>
      <rPr>
        <i/>
        <sz val="10"/>
        <rFont val="宋体"/>
        <family val="0"/>
      </rPr>
      <t>数</t>
    </r>
  </si>
  <si>
    <r>
      <t>f</t>
    </r>
    <r>
      <rPr>
        <i/>
        <vertAlign val="subscript"/>
        <sz val="14"/>
        <rFont val="Times New Roman"/>
        <family val="1"/>
      </rPr>
      <t>cm</t>
    </r>
  </si>
  <si>
    <t>K</t>
  </si>
  <si>
    <r>
      <t>M</t>
    </r>
    <r>
      <rPr>
        <b/>
        <i/>
        <u val="double"/>
        <vertAlign val="subscript"/>
        <sz val="10"/>
        <color indexed="12"/>
        <rFont val="Times New Roman"/>
        <family val="1"/>
      </rPr>
      <t>a</t>
    </r>
    <r>
      <rPr>
        <b/>
        <i/>
        <u val="double"/>
        <vertAlign val="superscript"/>
        <sz val="10"/>
        <color indexed="12"/>
        <rFont val="Times New Roman"/>
        <family val="1"/>
      </rPr>
      <t>0</t>
    </r>
  </si>
  <si>
    <r>
      <t>M</t>
    </r>
    <r>
      <rPr>
        <b/>
        <i/>
        <u val="single"/>
        <vertAlign val="subscript"/>
        <sz val="10"/>
        <color indexed="12"/>
        <rFont val="Times New Roman"/>
        <family val="1"/>
      </rPr>
      <t>b</t>
    </r>
    <r>
      <rPr>
        <b/>
        <i/>
        <u val="single"/>
        <vertAlign val="superscript"/>
        <sz val="10"/>
        <color indexed="12"/>
        <rFont val="Times New Roman"/>
        <family val="1"/>
      </rPr>
      <t>0</t>
    </r>
  </si>
  <si>
    <r>
      <t>M</t>
    </r>
    <r>
      <rPr>
        <b/>
        <i/>
        <u val="single"/>
        <vertAlign val="subscript"/>
        <sz val="10"/>
        <color indexed="12"/>
        <rFont val="Times New Roman"/>
        <family val="1"/>
      </rPr>
      <t>a</t>
    </r>
  </si>
  <si>
    <r>
      <t>M</t>
    </r>
    <r>
      <rPr>
        <b/>
        <i/>
        <u val="single"/>
        <vertAlign val="subscript"/>
        <sz val="10"/>
        <color indexed="12"/>
        <rFont val="Times New Roman"/>
        <family val="1"/>
      </rPr>
      <t>b</t>
    </r>
  </si>
  <si>
    <t>位置</t>
  </si>
  <si>
    <t>客厅</t>
  </si>
  <si>
    <t>板厚</t>
  </si>
  <si>
    <r>
      <t>a</t>
    </r>
    <r>
      <rPr>
        <i/>
        <vertAlign val="subscript"/>
        <sz val="10"/>
        <rFont val="Times New Roman"/>
        <family val="1"/>
      </rPr>
      <t>sa</t>
    </r>
  </si>
  <si>
    <r>
      <t>H</t>
    </r>
    <r>
      <rPr>
        <i/>
        <vertAlign val="subscript"/>
        <sz val="10"/>
        <rFont val="Times New Roman"/>
        <family val="1"/>
      </rPr>
      <t>a</t>
    </r>
  </si>
  <si>
    <r>
      <t>H</t>
    </r>
    <r>
      <rPr>
        <i/>
        <vertAlign val="subscript"/>
        <sz val="10"/>
        <rFont val="Times New Roman"/>
        <family val="1"/>
      </rPr>
      <t>b</t>
    </r>
  </si>
  <si>
    <r>
      <t>M</t>
    </r>
    <r>
      <rPr>
        <b/>
        <i/>
        <vertAlign val="subscript"/>
        <sz val="10"/>
        <rFont val="Times New Roman"/>
        <family val="1"/>
      </rPr>
      <t>a</t>
    </r>
    <r>
      <rPr>
        <b/>
        <i/>
        <vertAlign val="superscript"/>
        <sz val="10"/>
        <rFont val="Times New Roman"/>
        <family val="1"/>
      </rPr>
      <t>0</t>
    </r>
  </si>
  <si>
    <r>
      <t>M</t>
    </r>
    <r>
      <rPr>
        <b/>
        <i/>
        <vertAlign val="subscript"/>
        <sz val="10"/>
        <rFont val="Times New Roman"/>
        <family val="1"/>
      </rPr>
      <t>b</t>
    </r>
    <r>
      <rPr>
        <b/>
        <i/>
        <vertAlign val="superscript"/>
        <sz val="10"/>
        <rFont val="Times New Roman"/>
        <family val="1"/>
      </rPr>
      <t>0</t>
    </r>
  </si>
  <si>
    <r>
      <t>M</t>
    </r>
    <r>
      <rPr>
        <b/>
        <i/>
        <vertAlign val="subscript"/>
        <sz val="10"/>
        <rFont val="Times New Roman"/>
        <family val="1"/>
      </rPr>
      <t>a</t>
    </r>
  </si>
  <si>
    <r>
      <t>M</t>
    </r>
    <r>
      <rPr>
        <b/>
        <i/>
        <vertAlign val="subscript"/>
        <sz val="10"/>
        <rFont val="Times New Roman"/>
        <family val="1"/>
      </rPr>
      <t>b</t>
    </r>
  </si>
  <si>
    <t>As1</t>
  </si>
  <si>
    <t>板代号</t>
  </si>
  <si>
    <t>支座形式</t>
  </si>
  <si>
    <r>
      <t>K</t>
    </r>
    <r>
      <rPr>
        <b/>
        <i/>
        <vertAlign val="subscript"/>
        <sz val="10"/>
        <color indexed="12"/>
        <rFont val="Times New Roman"/>
        <family val="1"/>
      </rPr>
      <t>1</t>
    </r>
  </si>
  <si>
    <r>
      <t>M</t>
    </r>
    <r>
      <rPr>
        <b/>
        <i/>
        <vertAlign val="subscript"/>
        <sz val="10"/>
        <color indexed="12"/>
        <rFont val="Times New Roman"/>
        <family val="1"/>
      </rPr>
      <t>a1</t>
    </r>
    <r>
      <rPr>
        <b/>
        <i/>
        <vertAlign val="superscript"/>
        <sz val="10"/>
        <color indexed="12"/>
        <rFont val="Times New Roman"/>
        <family val="1"/>
      </rPr>
      <t>0</t>
    </r>
  </si>
  <si>
    <r>
      <t>M</t>
    </r>
    <r>
      <rPr>
        <b/>
        <i/>
        <vertAlign val="subscript"/>
        <sz val="10"/>
        <color indexed="12"/>
        <rFont val="Times New Roman"/>
        <family val="1"/>
      </rPr>
      <t>b1</t>
    </r>
    <r>
      <rPr>
        <b/>
        <i/>
        <vertAlign val="superscript"/>
        <sz val="10"/>
        <color indexed="12"/>
        <rFont val="Times New Roman"/>
        <family val="1"/>
      </rPr>
      <t>0</t>
    </r>
  </si>
  <si>
    <r>
      <t>M</t>
    </r>
    <r>
      <rPr>
        <b/>
        <i/>
        <vertAlign val="subscript"/>
        <sz val="10"/>
        <color indexed="12"/>
        <rFont val="Times New Roman"/>
        <family val="1"/>
      </rPr>
      <t>b1</t>
    </r>
    <r>
      <rPr>
        <b/>
        <i/>
        <vertAlign val="superscript"/>
        <sz val="10"/>
        <color indexed="12"/>
        <rFont val="Times New Roman"/>
        <family val="1"/>
      </rPr>
      <t>0</t>
    </r>
  </si>
  <si>
    <r>
      <t>M</t>
    </r>
    <r>
      <rPr>
        <b/>
        <i/>
        <vertAlign val="subscript"/>
        <sz val="10"/>
        <color indexed="12"/>
        <rFont val="Times New Roman"/>
        <family val="1"/>
      </rPr>
      <t>a</t>
    </r>
    <r>
      <rPr>
        <b/>
        <i/>
        <vertAlign val="superscript"/>
        <sz val="10"/>
        <color indexed="12"/>
        <rFont val="Times New Roman"/>
        <family val="1"/>
      </rPr>
      <t>1</t>
    </r>
  </si>
  <si>
    <r>
      <t>M</t>
    </r>
    <r>
      <rPr>
        <b/>
        <i/>
        <vertAlign val="subscript"/>
        <sz val="10"/>
        <color indexed="12"/>
        <rFont val="Times New Roman"/>
        <family val="1"/>
      </rPr>
      <t>a</t>
    </r>
    <r>
      <rPr>
        <b/>
        <i/>
        <vertAlign val="superscript"/>
        <sz val="10"/>
        <color indexed="12"/>
        <rFont val="Times New Roman"/>
        <family val="1"/>
      </rPr>
      <t>1</t>
    </r>
  </si>
  <si>
    <r>
      <t>M</t>
    </r>
    <r>
      <rPr>
        <b/>
        <i/>
        <vertAlign val="subscript"/>
        <sz val="10"/>
        <color indexed="12"/>
        <rFont val="Times New Roman"/>
        <family val="1"/>
      </rPr>
      <t>b</t>
    </r>
    <r>
      <rPr>
        <b/>
        <i/>
        <vertAlign val="superscript"/>
        <sz val="10"/>
        <color indexed="12"/>
        <rFont val="Times New Roman"/>
        <family val="1"/>
      </rPr>
      <t>1</t>
    </r>
  </si>
  <si>
    <r>
      <t>M</t>
    </r>
    <r>
      <rPr>
        <b/>
        <i/>
        <vertAlign val="subscript"/>
        <sz val="10"/>
        <color indexed="12"/>
        <rFont val="Times New Roman"/>
        <family val="1"/>
      </rPr>
      <t>b</t>
    </r>
    <r>
      <rPr>
        <b/>
        <i/>
        <vertAlign val="superscript"/>
        <sz val="10"/>
        <color indexed="12"/>
        <rFont val="Times New Roman"/>
        <family val="1"/>
      </rPr>
      <t>1</t>
    </r>
  </si>
  <si>
    <r>
      <t>B4</t>
    </r>
    <r>
      <rPr>
        <b/>
        <i/>
        <sz val="10"/>
        <rFont val="Times New Roman"/>
        <family val="1"/>
      </rPr>
      <t xml:space="preserve">
3.6X3.9</t>
    </r>
  </si>
  <si>
    <r>
      <t xml:space="preserve">                     </t>
    </r>
    <r>
      <rPr>
        <i/>
        <sz val="10"/>
        <rFont val="宋体"/>
        <family val="0"/>
      </rPr>
      <t>两边固定两边简支</t>
    </r>
  </si>
  <si>
    <r>
      <t>L</t>
    </r>
    <r>
      <rPr>
        <i/>
        <vertAlign val="subscript"/>
        <sz val="10"/>
        <rFont val="Times New Roman"/>
        <family val="1"/>
      </rPr>
      <t>a</t>
    </r>
  </si>
  <si>
    <r>
      <t>L</t>
    </r>
    <r>
      <rPr>
        <i/>
        <vertAlign val="subscript"/>
        <sz val="10"/>
        <rFont val="Times New Roman"/>
        <family val="1"/>
      </rPr>
      <t>b</t>
    </r>
  </si>
  <si>
    <r>
      <t>L</t>
    </r>
    <r>
      <rPr>
        <i/>
        <vertAlign val="subscript"/>
        <sz val="10"/>
        <rFont val="Times New Roman"/>
        <family val="1"/>
      </rPr>
      <t>a</t>
    </r>
    <r>
      <rPr>
        <i/>
        <sz val="10"/>
        <rFont val="Times New Roman"/>
        <family val="1"/>
      </rPr>
      <t>/L</t>
    </r>
    <r>
      <rPr>
        <i/>
        <vertAlign val="subscript"/>
        <sz val="10"/>
        <rFont val="Times New Roman"/>
        <family val="1"/>
      </rPr>
      <t>b</t>
    </r>
  </si>
  <si>
    <r>
      <t>L</t>
    </r>
    <r>
      <rPr>
        <i/>
        <vertAlign val="subscript"/>
        <sz val="10"/>
        <rFont val="Times New Roman"/>
        <family val="1"/>
      </rPr>
      <t>b</t>
    </r>
    <r>
      <rPr>
        <i/>
        <sz val="10"/>
        <rFont val="Times New Roman"/>
        <family val="1"/>
      </rPr>
      <t>/L</t>
    </r>
    <r>
      <rPr>
        <i/>
        <vertAlign val="subscript"/>
        <sz val="10"/>
        <rFont val="Times New Roman"/>
        <family val="1"/>
      </rPr>
      <t>a</t>
    </r>
  </si>
  <si>
    <r>
      <t>K</t>
    </r>
    <r>
      <rPr>
        <b/>
        <i/>
        <vertAlign val="subscript"/>
        <sz val="10"/>
        <color indexed="12"/>
        <rFont val="Times New Roman"/>
        <family val="1"/>
      </rPr>
      <t>2</t>
    </r>
  </si>
  <si>
    <r>
      <t>M</t>
    </r>
    <r>
      <rPr>
        <b/>
        <i/>
        <vertAlign val="subscript"/>
        <sz val="10"/>
        <color indexed="12"/>
        <rFont val="Times New Roman"/>
        <family val="1"/>
      </rPr>
      <t>a2</t>
    </r>
    <r>
      <rPr>
        <b/>
        <i/>
        <vertAlign val="superscript"/>
        <sz val="10"/>
        <color indexed="12"/>
        <rFont val="Times New Roman"/>
        <family val="1"/>
      </rPr>
      <t>0</t>
    </r>
  </si>
  <si>
    <r>
      <t>M</t>
    </r>
    <r>
      <rPr>
        <b/>
        <i/>
        <vertAlign val="subscript"/>
        <sz val="10"/>
        <color indexed="12"/>
        <rFont val="Times New Roman"/>
        <family val="1"/>
      </rPr>
      <t>b2</t>
    </r>
    <r>
      <rPr>
        <b/>
        <i/>
        <vertAlign val="superscript"/>
        <sz val="10"/>
        <color indexed="12"/>
        <rFont val="Times New Roman"/>
        <family val="1"/>
      </rPr>
      <t>0</t>
    </r>
  </si>
  <si>
    <r>
      <t>M</t>
    </r>
    <r>
      <rPr>
        <b/>
        <i/>
        <vertAlign val="subscript"/>
        <sz val="10"/>
        <color indexed="12"/>
        <rFont val="Times New Roman"/>
        <family val="1"/>
      </rPr>
      <t>a</t>
    </r>
    <r>
      <rPr>
        <b/>
        <i/>
        <vertAlign val="superscript"/>
        <sz val="10"/>
        <color indexed="12"/>
        <rFont val="Times New Roman"/>
        <family val="1"/>
      </rPr>
      <t>2</t>
    </r>
  </si>
  <si>
    <r>
      <t>M</t>
    </r>
    <r>
      <rPr>
        <b/>
        <i/>
        <vertAlign val="subscript"/>
        <sz val="10"/>
        <color indexed="12"/>
        <rFont val="Times New Roman"/>
        <family val="1"/>
      </rPr>
      <t>b</t>
    </r>
    <r>
      <rPr>
        <b/>
        <i/>
        <vertAlign val="superscript"/>
        <sz val="10"/>
        <color indexed="12"/>
        <rFont val="Times New Roman"/>
        <family val="1"/>
      </rPr>
      <t>2</t>
    </r>
  </si>
  <si>
    <t>计算跨度</t>
  </si>
  <si>
    <r>
      <t>设</t>
    </r>
    <r>
      <rPr>
        <i/>
        <sz val="10"/>
        <rFont val="Times New Roman"/>
        <family val="1"/>
      </rPr>
      <t xml:space="preserve">   </t>
    </r>
    <r>
      <rPr>
        <i/>
        <sz val="10"/>
        <rFont val="宋体"/>
        <family val="0"/>
      </rPr>
      <t>计</t>
    </r>
    <r>
      <rPr>
        <i/>
        <sz val="10"/>
        <rFont val="Times New Roman"/>
        <family val="1"/>
      </rPr>
      <t xml:space="preserve">
</t>
    </r>
    <r>
      <rPr>
        <i/>
        <sz val="10"/>
        <rFont val="宋体"/>
        <family val="0"/>
      </rPr>
      <t>面荷载</t>
    </r>
  </si>
  <si>
    <r>
      <t>插入法</t>
    </r>
    <r>
      <rPr>
        <i/>
        <sz val="10"/>
        <rFont val="Times New Roman"/>
        <family val="1"/>
      </rPr>
      <t xml:space="preserve">
</t>
    </r>
    <r>
      <rPr>
        <i/>
        <sz val="10"/>
        <rFont val="宋体"/>
        <family val="0"/>
      </rPr>
      <t>系</t>
    </r>
    <r>
      <rPr>
        <i/>
        <sz val="10"/>
        <rFont val="Times New Roman"/>
        <family val="1"/>
      </rPr>
      <t xml:space="preserve">   </t>
    </r>
    <r>
      <rPr>
        <i/>
        <sz val="10"/>
        <rFont val="宋体"/>
        <family val="0"/>
      </rPr>
      <t>数</t>
    </r>
  </si>
  <si>
    <r>
      <t>f</t>
    </r>
    <r>
      <rPr>
        <i/>
        <vertAlign val="subscript"/>
        <sz val="14"/>
        <rFont val="Times New Roman"/>
        <family val="1"/>
      </rPr>
      <t>cm</t>
    </r>
  </si>
  <si>
    <t>K</t>
  </si>
  <si>
    <r>
      <t>M</t>
    </r>
    <r>
      <rPr>
        <b/>
        <i/>
        <u val="double"/>
        <vertAlign val="subscript"/>
        <sz val="10"/>
        <color indexed="10"/>
        <rFont val="Times New Roman"/>
        <family val="1"/>
      </rPr>
      <t>a</t>
    </r>
    <r>
      <rPr>
        <b/>
        <i/>
        <u val="double"/>
        <vertAlign val="superscript"/>
        <sz val="10"/>
        <color indexed="10"/>
        <rFont val="Times New Roman"/>
        <family val="1"/>
      </rPr>
      <t>0</t>
    </r>
  </si>
  <si>
    <r>
      <t>M</t>
    </r>
    <r>
      <rPr>
        <b/>
        <i/>
        <u val="double"/>
        <vertAlign val="subscript"/>
        <sz val="10"/>
        <color indexed="10"/>
        <rFont val="Times New Roman"/>
        <family val="1"/>
      </rPr>
      <t>a</t>
    </r>
    <r>
      <rPr>
        <b/>
        <i/>
        <u val="double"/>
        <vertAlign val="superscript"/>
        <sz val="10"/>
        <color indexed="10"/>
        <rFont val="Times New Roman"/>
        <family val="1"/>
      </rPr>
      <t>0</t>
    </r>
  </si>
  <si>
    <r>
      <t>M</t>
    </r>
    <r>
      <rPr>
        <b/>
        <i/>
        <u val="single"/>
        <vertAlign val="subscript"/>
        <sz val="10"/>
        <color indexed="10"/>
        <rFont val="Times New Roman"/>
        <family val="1"/>
      </rPr>
      <t>b</t>
    </r>
    <r>
      <rPr>
        <b/>
        <i/>
        <u val="single"/>
        <vertAlign val="superscript"/>
        <sz val="10"/>
        <color indexed="10"/>
        <rFont val="Times New Roman"/>
        <family val="1"/>
      </rPr>
      <t>0</t>
    </r>
  </si>
  <si>
    <r>
      <t>M</t>
    </r>
    <r>
      <rPr>
        <b/>
        <i/>
        <u val="single"/>
        <vertAlign val="subscript"/>
        <sz val="10"/>
        <color indexed="10"/>
        <rFont val="Times New Roman"/>
        <family val="1"/>
      </rPr>
      <t>b</t>
    </r>
    <r>
      <rPr>
        <b/>
        <i/>
        <u val="single"/>
        <vertAlign val="superscript"/>
        <sz val="10"/>
        <color indexed="10"/>
        <rFont val="Times New Roman"/>
        <family val="1"/>
      </rPr>
      <t>0</t>
    </r>
  </si>
  <si>
    <r>
      <t>M</t>
    </r>
    <r>
      <rPr>
        <b/>
        <i/>
        <u val="single"/>
        <vertAlign val="subscript"/>
        <sz val="10"/>
        <color indexed="10"/>
        <rFont val="Times New Roman"/>
        <family val="1"/>
      </rPr>
      <t>a</t>
    </r>
  </si>
  <si>
    <r>
      <t>M</t>
    </r>
    <r>
      <rPr>
        <b/>
        <i/>
        <u val="single"/>
        <vertAlign val="subscript"/>
        <sz val="10"/>
        <color indexed="10"/>
        <rFont val="Times New Roman"/>
        <family val="1"/>
      </rPr>
      <t>a</t>
    </r>
  </si>
  <si>
    <r>
      <t>M</t>
    </r>
    <r>
      <rPr>
        <b/>
        <i/>
        <u val="single"/>
        <vertAlign val="subscript"/>
        <sz val="10"/>
        <color indexed="10"/>
        <rFont val="Times New Roman"/>
        <family val="1"/>
      </rPr>
      <t>b</t>
    </r>
  </si>
  <si>
    <r>
      <t>M</t>
    </r>
    <r>
      <rPr>
        <b/>
        <i/>
        <u val="single"/>
        <vertAlign val="subscript"/>
        <sz val="10"/>
        <color indexed="10"/>
        <rFont val="Times New Roman"/>
        <family val="1"/>
      </rPr>
      <t>b</t>
    </r>
  </si>
  <si>
    <t>位置</t>
  </si>
  <si>
    <t>卫生间</t>
  </si>
  <si>
    <t>板厚</t>
  </si>
  <si>
    <r>
      <t>a</t>
    </r>
    <r>
      <rPr>
        <i/>
        <vertAlign val="subscript"/>
        <sz val="10"/>
        <rFont val="Times New Roman"/>
        <family val="1"/>
      </rPr>
      <t>sa</t>
    </r>
  </si>
  <si>
    <r>
      <t>H</t>
    </r>
    <r>
      <rPr>
        <i/>
        <vertAlign val="subscript"/>
        <sz val="10"/>
        <rFont val="Times New Roman"/>
        <family val="1"/>
      </rPr>
      <t>a</t>
    </r>
  </si>
  <si>
    <r>
      <t>H</t>
    </r>
    <r>
      <rPr>
        <i/>
        <vertAlign val="subscript"/>
        <sz val="10"/>
        <rFont val="Times New Roman"/>
        <family val="1"/>
      </rPr>
      <t>b</t>
    </r>
  </si>
  <si>
    <r>
      <t>M</t>
    </r>
    <r>
      <rPr>
        <b/>
        <i/>
        <vertAlign val="subscript"/>
        <sz val="10"/>
        <rFont val="Times New Roman"/>
        <family val="1"/>
      </rPr>
      <t>a</t>
    </r>
    <r>
      <rPr>
        <b/>
        <i/>
        <vertAlign val="superscript"/>
        <sz val="10"/>
        <rFont val="Times New Roman"/>
        <family val="1"/>
      </rPr>
      <t>0</t>
    </r>
  </si>
  <si>
    <r>
      <t>M</t>
    </r>
    <r>
      <rPr>
        <b/>
        <i/>
        <vertAlign val="subscript"/>
        <sz val="10"/>
        <rFont val="Times New Roman"/>
        <family val="1"/>
      </rPr>
      <t>b</t>
    </r>
    <r>
      <rPr>
        <b/>
        <i/>
        <vertAlign val="superscript"/>
        <sz val="10"/>
        <rFont val="Times New Roman"/>
        <family val="1"/>
      </rPr>
      <t>0</t>
    </r>
  </si>
  <si>
    <r>
      <t>M</t>
    </r>
    <r>
      <rPr>
        <b/>
        <i/>
        <vertAlign val="subscript"/>
        <sz val="10"/>
        <rFont val="Times New Roman"/>
        <family val="1"/>
      </rPr>
      <t>a</t>
    </r>
  </si>
  <si>
    <r>
      <t>M</t>
    </r>
    <r>
      <rPr>
        <b/>
        <i/>
        <vertAlign val="subscript"/>
        <sz val="10"/>
        <rFont val="Times New Roman"/>
        <family val="1"/>
      </rPr>
      <t>b</t>
    </r>
  </si>
  <si>
    <t>As1</t>
  </si>
  <si>
    <r>
      <t>B5</t>
    </r>
    <r>
      <rPr>
        <b/>
        <i/>
        <sz val="10"/>
        <rFont val="Times New Roman"/>
        <family val="1"/>
      </rPr>
      <t xml:space="preserve">
3.3X4.2</t>
    </r>
  </si>
  <si>
    <r>
      <t xml:space="preserve">                        </t>
    </r>
    <r>
      <rPr>
        <i/>
        <sz val="10"/>
        <rFont val="宋体"/>
        <family val="0"/>
      </rPr>
      <t>三边固定一边简支</t>
    </r>
  </si>
  <si>
    <t>门厅</t>
  </si>
  <si>
    <t>板厚</t>
  </si>
  <si>
    <r>
      <t>a</t>
    </r>
    <r>
      <rPr>
        <i/>
        <vertAlign val="subscript"/>
        <sz val="10"/>
        <rFont val="Times New Roman"/>
        <family val="1"/>
      </rPr>
      <t>sa</t>
    </r>
  </si>
  <si>
    <r>
      <t>H</t>
    </r>
    <r>
      <rPr>
        <i/>
        <vertAlign val="subscript"/>
        <sz val="10"/>
        <rFont val="Times New Roman"/>
        <family val="1"/>
      </rPr>
      <t>a</t>
    </r>
  </si>
  <si>
    <r>
      <t>H</t>
    </r>
    <r>
      <rPr>
        <i/>
        <vertAlign val="subscript"/>
        <sz val="10"/>
        <rFont val="Times New Roman"/>
        <family val="1"/>
      </rPr>
      <t>b</t>
    </r>
  </si>
  <si>
    <r>
      <t>M</t>
    </r>
    <r>
      <rPr>
        <b/>
        <i/>
        <vertAlign val="subscript"/>
        <sz val="10"/>
        <rFont val="Times New Roman"/>
        <family val="1"/>
      </rPr>
      <t>a</t>
    </r>
    <r>
      <rPr>
        <b/>
        <i/>
        <vertAlign val="superscript"/>
        <sz val="10"/>
        <rFont val="Times New Roman"/>
        <family val="1"/>
      </rPr>
      <t>0</t>
    </r>
  </si>
  <si>
    <r>
      <t>M</t>
    </r>
    <r>
      <rPr>
        <b/>
        <i/>
        <vertAlign val="subscript"/>
        <sz val="10"/>
        <rFont val="Times New Roman"/>
        <family val="1"/>
      </rPr>
      <t>b</t>
    </r>
    <r>
      <rPr>
        <b/>
        <i/>
        <vertAlign val="superscript"/>
        <sz val="10"/>
        <rFont val="Times New Roman"/>
        <family val="1"/>
      </rPr>
      <t>0</t>
    </r>
  </si>
  <si>
    <r>
      <t>M</t>
    </r>
    <r>
      <rPr>
        <b/>
        <i/>
        <vertAlign val="subscript"/>
        <sz val="10"/>
        <rFont val="Times New Roman"/>
        <family val="1"/>
      </rPr>
      <t>a</t>
    </r>
  </si>
  <si>
    <r>
      <t>M</t>
    </r>
    <r>
      <rPr>
        <b/>
        <i/>
        <vertAlign val="subscript"/>
        <sz val="10"/>
        <rFont val="Times New Roman"/>
        <family val="1"/>
      </rPr>
      <t>b</t>
    </r>
  </si>
  <si>
    <t>As1</t>
  </si>
  <si>
    <r>
      <t>K</t>
    </r>
    <r>
      <rPr>
        <b/>
        <vertAlign val="subscript"/>
        <sz val="10"/>
        <color indexed="12"/>
        <rFont val="Times New Roman"/>
        <family val="1"/>
      </rPr>
      <t>1</t>
    </r>
  </si>
  <si>
    <r>
      <t>M</t>
    </r>
    <r>
      <rPr>
        <b/>
        <vertAlign val="subscript"/>
        <sz val="10"/>
        <color indexed="12"/>
        <rFont val="Times New Roman"/>
        <family val="1"/>
      </rPr>
      <t>a1</t>
    </r>
    <r>
      <rPr>
        <b/>
        <vertAlign val="superscript"/>
        <sz val="10"/>
        <color indexed="12"/>
        <rFont val="Times New Roman"/>
        <family val="1"/>
      </rPr>
      <t>0</t>
    </r>
  </si>
  <si>
    <r>
      <t>M</t>
    </r>
    <r>
      <rPr>
        <b/>
        <vertAlign val="subscript"/>
        <sz val="10"/>
        <color indexed="12"/>
        <rFont val="Times New Roman"/>
        <family val="1"/>
      </rPr>
      <t>b1</t>
    </r>
    <r>
      <rPr>
        <b/>
        <vertAlign val="superscript"/>
        <sz val="10"/>
        <color indexed="12"/>
        <rFont val="Times New Roman"/>
        <family val="1"/>
      </rPr>
      <t>0</t>
    </r>
  </si>
  <si>
    <r>
      <t>M</t>
    </r>
    <r>
      <rPr>
        <b/>
        <vertAlign val="subscript"/>
        <sz val="10"/>
        <color indexed="12"/>
        <rFont val="Times New Roman"/>
        <family val="1"/>
      </rPr>
      <t>a</t>
    </r>
    <r>
      <rPr>
        <b/>
        <vertAlign val="superscript"/>
        <sz val="10"/>
        <color indexed="12"/>
        <rFont val="Times New Roman"/>
        <family val="1"/>
      </rPr>
      <t>1</t>
    </r>
  </si>
  <si>
    <r>
      <t>M</t>
    </r>
    <r>
      <rPr>
        <b/>
        <vertAlign val="subscript"/>
        <sz val="10"/>
        <color indexed="12"/>
        <rFont val="Times New Roman"/>
        <family val="1"/>
      </rPr>
      <t>b</t>
    </r>
    <r>
      <rPr>
        <b/>
        <vertAlign val="superscript"/>
        <sz val="10"/>
        <color indexed="12"/>
        <rFont val="Times New Roman"/>
        <family val="1"/>
      </rPr>
      <t>1</t>
    </r>
  </si>
  <si>
    <r>
      <t>B6</t>
    </r>
    <r>
      <rPr>
        <b/>
        <i/>
        <sz val="10"/>
        <rFont val="Times New Roman"/>
        <family val="1"/>
      </rPr>
      <t xml:space="preserve">
1.5X3.3</t>
    </r>
  </si>
  <si>
    <t>四边固定</t>
  </si>
  <si>
    <r>
      <t>L</t>
    </r>
    <r>
      <rPr>
        <vertAlign val="subscript"/>
        <sz val="10"/>
        <rFont val="Times New Roman"/>
        <family val="1"/>
      </rPr>
      <t>a</t>
    </r>
  </si>
  <si>
    <r>
      <t>L</t>
    </r>
    <r>
      <rPr>
        <vertAlign val="subscript"/>
        <sz val="10"/>
        <rFont val="Times New Roman"/>
        <family val="1"/>
      </rPr>
      <t>b</t>
    </r>
  </si>
  <si>
    <r>
      <t>K</t>
    </r>
    <r>
      <rPr>
        <b/>
        <vertAlign val="subscript"/>
        <sz val="10"/>
        <color indexed="12"/>
        <rFont val="Times New Roman"/>
        <family val="1"/>
      </rPr>
      <t>2</t>
    </r>
  </si>
  <si>
    <r>
      <t>M</t>
    </r>
    <r>
      <rPr>
        <b/>
        <i/>
        <vertAlign val="subscript"/>
        <sz val="10"/>
        <color indexed="12"/>
        <rFont val="Times New Roman"/>
        <family val="1"/>
      </rPr>
      <t>a2</t>
    </r>
    <r>
      <rPr>
        <b/>
        <i/>
        <vertAlign val="superscript"/>
        <sz val="10"/>
        <color indexed="12"/>
        <rFont val="Times New Roman"/>
        <family val="1"/>
      </rPr>
      <t>0</t>
    </r>
  </si>
  <si>
    <r>
      <t>M</t>
    </r>
    <r>
      <rPr>
        <b/>
        <i/>
        <vertAlign val="subscript"/>
        <sz val="10"/>
        <color indexed="12"/>
        <rFont val="Times New Roman"/>
        <family val="1"/>
      </rPr>
      <t>b2</t>
    </r>
    <r>
      <rPr>
        <b/>
        <i/>
        <vertAlign val="superscript"/>
        <sz val="10"/>
        <color indexed="12"/>
        <rFont val="Times New Roman"/>
        <family val="1"/>
      </rPr>
      <t>0</t>
    </r>
  </si>
  <si>
    <r>
      <t>M</t>
    </r>
    <r>
      <rPr>
        <b/>
        <i/>
        <vertAlign val="subscript"/>
        <sz val="10"/>
        <color indexed="12"/>
        <rFont val="Times New Roman"/>
        <family val="1"/>
      </rPr>
      <t>a</t>
    </r>
    <r>
      <rPr>
        <b/>
        <i/>
        <vertAlign val="superscript"/>
        <sz val="10"/>
        <color indexed="12"/>
        <rFont val="Times New Roman"/>
        <family val="1"/>
      </rPr>
      <t>2</t>
    </r>
  </si>
  <si>
    <r>
      <t>M</t>
    </r>
    <r>
      <rPr>
        <b/>
        <i/>
        <vertAlign val="subscript"/>
        <sz val="10"/>
        <color indexed="12"/>
        <rFont val="Times New Roman"/>
        <family val="1"/>
      </rPr>
      <t>b</t>
    </r>
    <r>
      <rPr>
        <b/>
        <i/>
        <vertAlign val="superscript"/>
        <sz val="10"/>
        <color indexed="12"/>
        <rFont val="Times New Roman"/>
        <family val="1"/>
      </rPr>
      <t>2</t>
    </r>
  </si>
  <si>
    <t>板厚</t>
  </si>
  <si>
    <r>
      <t>M</t>
    </r>
    <r>
      <rPr>
        <b/>
        <vertAlign val="subscript"/>
        <sz val="10"/>
        <rFont val="Times New Roman"/>
        <family val="1"/>
      </rPr>
      <t>a</t>
    </r>
    <r>
      <rPr>
        <b/>
        <vertAlign val="superscript"/>
        <sz val="10"/>
        <rFont val="Times New Roman"/>
        <family val="1"/>
      </rPr>
      <t>0</t>
    </r>
  </si>
  <si>
    <r>
      <t>K</t>
    </r>
    <r>
      <rPr>
        <b/>
        <i/>
        <vertAlign val="subscript"/>
        <sz val="10"/>
        <color indexed="12"/>
        <rFont val="Times New Roman"/>
        <family val="1"/>
      </rPr>
      <t>1</t>
    </r>
  </si>
  <si>
    <r>
      <t>M</t>
    </r>
    <r>
      <rPr>
        <b/>
        <i/>
        <vertAlign val="subscript"/>
        <sz val="10"/>
        <color indexed="12"/>
        <rFont val="Times New Roman"/>
        <family val="1"/>
      </rPr>
      <t>a1</t>
    </r>
    <r>
      <rPr>
        <b/>
        <i/>
        <vertAlign val="superscript"/>
        <sz val="10"/>
        <color indexed="12"/>
        <rFont val="Times New Roman"/>
        <family val="1"/>
      </rPr>
      <t>0</t>
    </r>
  </si>
  <si>
    <r>
      <t>B7</t>
    </r>
    <r>
      <rPr>
        <b/>
        <i/>
        <sz val="10"/>
        <rFont val="Times New Roman"/>
        <family val="1"/>
      </rPr>
      <t xml:space="preserve">
2.4X4.8</t>
    </r>
  </si>
  <si>
    <r>
      <t>K</t>
    </r>
    <r>
      <rPr>
        <b/>
        <i/>
        <vertAlign val="subscript"/>
        <sz val="10"/>
        <color indexed="12"/>
        <rFont val="Times New Roman"/>
        <family val="1"/>
      </rPr>
      <t>2</t>
    </r>
  </si>
  <si>
    <r>
      <t>B8</t>
    </r>
    <r>
      <rPr>
        <b/>
        <i/>
        <sz val="10"/>
        <rFont val="Times New Roman"/>
        <family val="1"/>
      </rPr>
      <t xml:space="preserve">
2.7X3</t>
    </r>
  </si>
  <si>
    <t>D</t>
  </si>
  <si>
    <t>S</t>
  </si>
  <si>
    <t>As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</si>
</sst>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0.0"/>
    <numFmt numFmtId="185" formatCode="0.0000"/>
    <numFmt numFmtId="186" formatCode="0.000"/>
    <numFmt numFmtId="187" formatCode="0.00000"/>
    <numFmt numFmtId="188" formatCode="0.00000_ "/>
    <numFmt numFmtId="189" formatCode="0.0000_);[Red]\(0.0000\)"/>
    <numFmt numFmtId="190" formatCode="0.0000_ "/>
    <numFmt numFmtId="191" formatCode="0.0000_ ;[Red]\-0.0000\ "/>
    <numFmt numFmtId="192" formatCode="0.00000_);[Red]\(0.00000\)"/>
    <numFmt numFmtId="193" formatCode="0.000_ "/>
    <numFmt numFmtId="194" formatCode="0.00_ "/>
    <numFmt numFmtId="195" formatCode="0.0_ "/>
    <numFmt numFmtId="196" formatCode="0_ "/>
    <numFmt numFmtId="197" formatCode="0.00_);[Red]\(0.00\)"/>
    <numFmt numFmtId="198" formatCode="0_);[Red]\(0\)"/>
  </numFmts>
  <fonts count="55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i/>
      <sz val="10"/>
      <name val="Times New Roman"/>
      <family val="1"/>
    </font>
    <font>
      <b/>
      <i/>
      <vertAlign val="subscript"/>
      <sz val="10"/>
      <name val="Times New Roman"/>
      <family val="1"/>
    </font>
    <font>
      <i/>
      <vertAlign val="subscript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32"/>
      <name val="宋体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b/>
      <i/>
      <sz val="10"/>
      <color indexed="8"/>
      <name val="Times New Roman"/>
      <family val="1"/>
    </font>
    <font>
      <b/>
      <i/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color indexed="12"/>
      <name val="宋体"/>
      <family val="0"/>
    </font>
    <font>
      <sz val="10"/>
      <color indexed="12"/>
      <name val="Times New Roman"/>
      <family val="1"/>
    </font>
    <font>
      <b/>
      <i/>
      <sz val="16"/>
      <color indexed="12"/>
      <name val="宋体"/>
      <family val="0"/>
    </font>
    <font>
      <i/>
      <sz val="10"/>
      <name val="宋体"/>
      <family val="0"/>
    </font>
    <font>
      <i/>
      <sz val="10"/>
      <color indexed="10"/>
      <name val="Times New Roman"/>
      <family val="1"/>
    </font>
    <font>
      <i/>
      <vertAlign val="subscript"/>
      <sz val="10"/>
      <color indexed="10"/>
      <name val="Times New Roman"/>
      <family val="1"/>
    </font>
    <font>
      <i/>
      <vertAlign val="superscript"/>
      <sz val="10"/>
      <color indexed="10"/>
      <name val="Times New Roman"/>
      <family val="1"/>
    </font>
    <font>
      <b/>
      <i/>
      <sz val="16"/>
      <name val="Times New Roman"/>
      <family val="1"/>
    </font>
    <font>
      <i/>
      <sz val="10"/>
      <color indexed="10"/>
      <name val="宋体"/>
      <family val="0"/>
    </font>
    <font>
      <i/>
      <sz val="14"/>
      <name val="Times New Roman"/>
      <family val="1"/>
    </font>
    <font>
      <i/>
      <vertAlign val="subscript"/>
      <sz val="14"/>
      <name val="Times New Roman"/>
      <family val="1"/>
    </font>
    <font>
      <b/>
      <i/>
      <sz val="10"/>
      <color indexed="12"/>
      <name val="Times New Roman"/>
      <family val="1"/>
    </font>
    <font>
      <b/>
      <i/>
      <u val="double"/>
      <sz val="10"/>
      <color indexed="12"/>
      <name val="Times New Roman"/>
      <family val="1"/>
    </font>
    <font>
      <b/>
      <i/>
      <u val="double"/>
      <vertAlign val="subscript"/>
      <sz val="10"/>
      <color indexed="12"/>
      <name val="Times New Roman"/>
      <family val="1"/>
    </font>
    <font>
      <b/>
      <i/>
      <u val="double"/>
      <vertAlign val="superscript"/>
      <sz val="10"/>
      <color indexed="12"/>
      <name val="Times New Roman"/>
      <family val="1"/>
    </font>
    <font>
      <b/>
      <i/>
      <u val="single"/>
      <sz val="10"/>
      <color indexed="12"/>
      <name val="Times New Roman"/>
      <family val="1"/>
    </font>
    <font>
      <b/>
      <i/>
      <u val="single"/>
      <vertAlign val="subscript"/>
      <sz val="10"/>
      <color indexed="12"/>
      <name val="Times New Roman"/>
      <family val="1"/>
    </font>
    <font>
      <b/>
      <i/>
      <u val="single"/>
      <vertAlign val="superscript"/>
      <sz val="10"/>
      <color indexed="12"/>
      <name val="Times New Roman"/>
      <family val="1"/>
    </font>
    <font>
      <b/>
      <i/>
      <sz val="10"/>
      <color indexed="12"/>
      <name val="宋体"/>
      <family val="0"/>
    </font>
    <font>
      <b/>
      <i/>
      <vertAlign val="superscript"/>
      <sz val="10"/>
      <name val="Times New Roman"/>
      <family val="1"/>
    </font>
    <font>
      <b/>
      <i/>
      <vertAlign val="subscript"/>
      <sz val="10"/>
      <color indexed="12"/>
      <name val="Times New Roman"/>
      <family val="1"/>
    </font>
    <font>
      <b/>
      <i/>
      <vertAlign val="superscript"/>
      <sz val="10"/>
      <color indexed="12"/>
      <name val="Times New Roman"/>
      <family val="1"/>
    </font>
    <font>
      <b/>
      <i/>
      <u val="double"/>
      <sz val="10"/>
      <color indexed="10"/>
      <name val="Times New Roman"/>
      <family val="1"/>
    </font>
    <font>
      <b/>
      <i/>
      <u val="double"/>
      <vertAlign val="subscript"/>
      <sz val="10"/>
      <color indexed="10"/>
      <name val="Times New Roman"/>
      <family val="1"/>
    </font>
    <font>
      <b/>
      <i/>
      <u val="double"/>
      <vertAlign val="superscript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u val="single"/>
      <vertAlign val="subscript"/>
      <sz val="10"/>
      <color indexed="10"/>
      <name val="Times New Roman"/>
      <family val="1"/>
    </font>
    <font>
      <b/>
      <i/>
      <u val="single"/>
      <vertAlign val="superscript"/>
      <sz val="10"/>
      <color indexed="10"/>
      <name val="Times New Roman"/>
      <family val="1"/>
    </font>
    <font>
      <b/>
      <vertAlign val="subscript"/>
      <sz val="10"/>
      <color indexed="12"/>
      <name val="Times New Roman"/>
      <family val="1"/>
    </font>
    <font>
      <b/>
      <vertAlign val="superscript"/>
      <sz val="10"/>
      <color indexed="12"/>
      <name val="Times New Roman"/>
      <family val="1"/>
    </font>
    <font>
      <vertAlign val="subscript"/>
      <sz val="10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color indexed="10"/>
      <name val="宋体"/>
      <family val="0"/>
    </font>
    <font>
      <b/>
      <i/>
      <sz val="10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1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185" fontId="7" fillId="4" borderId="1" xfId="0" applyNumberFormat="1" applyFont="1" applyFill="1" applyBorder="1" applyAlignment="1">
      <alignment horizontal="center"/>
    </xf>
    <xf numFmtId="190" fontId="10" fillId="3" borderId="1" xfId="0" applyNumberFormat="1" applyFont="1" applyFill="1" applyBorder="1" applyAlignment="1">
      <alignment horizontal="center"/>
    </xf>
    <xf numFmtId="190" fontId="3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90" fontId="3" fillId="0" borderId="1" xfId="0" applyNumberFormat="1" applyFont="1" applyBorder="1" applyAlignment="1">
      <alignment horizontal="center"/>
    </xf>
    <xf numFmtId="192" fontId="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7" borderId="1" xfId="0" applyFont="1" applyFill="1" applyBorder="1" applyAlignment="1" applyProtection="1">
      <alignment horizontal="center"/>
      <protection locked="0"/>
    </xf>
    <xf numFmtId="189" fontId="8" fillId="5" borderId="1" xfId="0" applyNumberFormat="1" applyFont="1" applyFill="1" applyBorder="1" applyAlignment="1">
      <alignment horizontal="center"/>
    </xf>
    <xf numFmtId="191" fontId="8" fillId="5" borderId="1" xfId="0" applyNumberFormat="1" applyFont="1" applyFill="1" applyBorder="1" applyAlignment="1">
      <alignment horizontal="center"/>
    </xf>
    <xf numFmtId="189" fontId="7" fillId="8" borderId="1" xfId="0" applyNumberFormat="1" applyFont="1" applyFill="1" applyBorder="1" applyAlignment="1">
      <alignment horizontal="center"/>
    </xf>
    <xf numFmtId="191" fontId="7" fillId="8" borderId="1" xfId="0" applyNumberFormat="1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191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88" fontId="3" fillId="0" borderId="0" xfId="0" applyNumberFormat="1" applyFont="1" applyAlignment="1">
      <alignment horizontal="center"/>
    </xf>
    <xf numFmtId="189" fontId="3" fillId="0" borderId="0" xfId="0" applyNumberFormat="1" applyFont="1" applyAlignment="1">
      <alignment horizontal="center"/>
    </xf>
    <xf numFmtId="191" fontId="3" fillId="0" borderId="0" xfId="0" applyNumberFormat="1" applyFont="1" applyAlignment="1">
      <alignment horizontal="center"/>
    </xf>
    <xf numFmtId="0" fontId="3" fillId="8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 applyProtection="1">
      <alignment/>
      <protection locked="0"/>
    </xf>
    <xf numFmtId="191" fontId="13" fillId="8" borderId="1" xfId="0" applyNumberFormat="1" applyFont="1" applyFill="1" applyBorder="1" applyAlignment="1">
      <alignment horizontal="center"/>
    </xf>
    <xf numFmtId="189" fontId="10" fillId="7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14" fillId="5" borderId="1" xfId="0" applyFont="1" applyFill="1" applyBorder="1" applyAlignment="1">
      <alignment horizontal="center"/>
    </xf>
    <xf numFmtId="185" fontId="14" fillId="5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2" fontId="15" fillId="5" borderId="1" xfId="0" applyNumberFormat="1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1" fontId="15" fillId="7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97" fontId="4" fillId="6" borderId="1" xfId="0" applyNumberFormat="1" applyFont="1" applyFill="1" applyBorder="1" applyAlignment="1">
      <alignment horizontal="center"/>
    </xf>
    <xf numFmtId="197" fontId="3" fillId="0" borderId="1" xfId="0" applyNumberFormat="1" applyFont="1" applyBorder="1" applyAlignment="1">
      <alignment horizontal="center"/>
    </xf>
    <xf numFmtId="197" fontId="9" fillId="7" borderId="1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189" fontId="8" fillId="4" borderId="1" xfId="0" applyNumberFormat="1" applyFont="1" applyFill="1" applyBorder="1" applyAlignment="1">
      <alignment horizontal="center"/>
    </xf>
    <xf numFmtId="189" fontId="7" fillId="4" borderId="1" xfId="0" applyNumberFormat="1" applyFont="1" applyFill="1" applyBorder="1" applyAlignment="1">
      <alignment horizontal="center"/>
    </xf>
    <xf numFmtId="189" fontId="3" fillId="4" borderId="1" xfId="0" applyNumberFormat="1" applyFont="1" applyFill="1" applyBorder="1" applyAlignment="1">
      <alignment horizontal="center"/>
    </xf>
    <xf numFmtId="189" fontId="3" fillId="0" borderId="1" xfId="0" applyNumberFormat="1" applyFont="1" applyBorder="1" applyAlignment="1">
      <alignment horizontal="center"/>
    </xf>
    <xf numFmtId="189" fontId="10" fillId="3" borderId="1" xfId="0" applyNumberFormat="1" applyFont="1" applyFill="1" applyBorder="1" applyAlignment="1">
      <alignment horizontal="center"/>
    </xf>
    <xf numFmtId="189" fontId="3" fillId="5" borderId="1" xfId="0" applyNumberFormat="1" applyFont="1" applyFill="1" applyBorder="1" applyAlignment="1">
      <alignment horizontal="center"/>
    </xf>
    <xf numFmtId="189" fontId="7" fillId="0" borderId="1" xfId="0" applyNumberFormat="1" applyFont="1" applyBorder="1" applyAlignment="1">
      <alignment horizontal="center"/>
    </xf>
    <xf numFmtId="189" fontId="8" fillId="9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89" fontId="8" fillId="2" borderId="1" xfId="0" applyNumberFormat="1" applyFont="1" applyFill="1" applyBorder="1" applyAlignment="1">
      <alignment horizontal="center"/>
    </xf>
    <xf numFmtId="189" fontId="4" fillId="3" borderId="1" xfId="0" applyNumberFormat="1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197" fontId="4" fillId="8" borderId="1" xfId="0" applyNumberFormat="1" applyFont="1" applyFill="1" applyBorder="1" applyAlignment="1">
      <alignment horizontal="center"/>
    </xf>
    <xf numFmtId="197" fontId="9" fillId="5" borderId="1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/>
    </xf>
    <xf numFmtId="198" fontId="7" fillId="8" borderId="1" xfId="0" applyNumberFormat="1" applyFont="1" applyFill="1" applyBorder="1" applyAlignment="1">
      <alignment horizontal="center"/>
    </xf>
    <xf numFmtId="198" fontId="15" fillId="9" borderId="1" xfId="0" applyNumberFormat="1" applyFont="1" applyFill="1" applyBorder="1" applyAlignment="1">
      <alignment horizontal="center"/>
    </xf>
    <xf numFmtId="198" fontId="7" fillId="0" borderId="0" xfId="0" applyNumberFormat="1" applyFont="1" applyAlignment="1">
      <alignment horizontal="center"/>
    </xf>
    <xf numFmtId="189" fontId="3" fillId="8" borderId="1" xfId="0" applyNumberFormat="1" applyFont="1" applyFill="1" applyBorder="1" applyAlignment="1">
      <alignment horizontal="center"/>
    </xf>
    <xf numFmtId="197" fontId="8" fillId="5" borderId="1" xfId="0" applyNumberFormat="1" applyFont="1" applyFill="1" applyBorder="1" applyAlignment="1">
      <alignment horizontal="center"/>
    </xf>
    <xf numFmtId="197" fontId="4" fillId="3" borderId="1" xfId="0" applyNumberFormat="1" applyFont="1" applyFill="1" applyBorder="1" applyAlignment="1">
      <alignment horizontal="center"/>
    </xf>
    <xf numFmtId="189" fontId="4" fillId="5" borderId="1" xfId="0" applyNumberFormat="1" applyFont="1" applyFill="1" applyBorder="1" applyAlignment="1">
      <alignment horizontal="center"/>
    </xf>
    <xf numFmtId="197" fontId="3" fillId="0" borderId="0" xfId="0" applyNumberFormat="1" applyFont="1" applyAlignment="1">
      <alignment horizontal="center"/>
    </xf>
    <xf numFmtId="198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98" fontId="3" fillId="0" borderId="0" xfId="0" applyNumberFormat="1" applyFont="1" applyAlignment="1" applyProtection="1">
      <alignment horizontal="center"/>
      <protection locked="0"/>
    </xf>
    <xf numFmtId="19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8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198" fontId="7" fillId="2" borderId="1" xfId="0" applyNumberFormat="1" applyFont="1" applyFill="1" applyBorder="1" applyAlignment="1">
      <alignment horizontal="center"/>
    </xf>
    <xf numFmtId="197" fontId="9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97" fontId="9" fillId="8" borderId="1" xfId="0" applyNumberFormat="1" applyFont="1" applyFill="1" applyBorder="1" applyAlignment="1">
      <alignment horizontal="center"/>
    </xf>
    <xf numFmtId="1" fontId="8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 applyProtection="1">
      <alignment horizontal="center"/>
      <protection locked="0"/>
    </xf>
    <xf numFmtId="198" fontId="3" fillId="9" borderId="1" xfId="0" applyNumberFormat="1" applyFont="1" applyFill="1" applyBorder="1" applyAlignment="1" applyProtection="1">
      <alignment horizontal="center"/>
      <protection locked="0"/>
    </xf>
    <xf numFmtId="197" fontId="8" fillId="3" borderId="1" xfId="0" applyNumberFormat="1" applyFont="1" applyFill="1" applyBorder="1" applyAlignment="1">
      <alignment horizontal="center"/>
    </xf>
    <xf numFmtId="197" fontId="4" fillId="5" borderId="1" xfId="0" applyNumberFormat="1" applyFont="1" applyFill="1" applyBorder="1" applyAlignment="1">
      <alignment horizontal="center"/>
    </xf>
    <xf numFmtId="197" fontId="3" fillId="0" borderId="1" xfId="0" applyNumberFormat="1" applyFont="1" applyBorder="1" applyAlignment="1">
      <alignment/>
    </xf>
    <xf numFmtId="197" fontId="3" fillId="0" borderId="0" xfId="0" applyNumberFormat="1" applyFont="1" applyAlignment="1">
      <alignment/>
    </xf>
    <xf numFmtId="191" fontId="4" fillId="5" borderId="1" xfId="0" applyNumberFormat="1" applyFont="1" applyFill="1" applyBorder="1" applyAlignment="1">
      <alignment horizontal="center"/>
    </xf>
    <xf numFmtId="198" fontId="3" fillId="7" borderId="1" xfId="0" applyNumberFormat="1" applyFont="1" applyFill="1" applyBorder="1" applyAlignment="1" applyProtection="1">
      <alignment horizontal="center"/>
      <protection locked="0"/>
    </xf>
    <xf numFmtId="0" fontId="7" fillId="8" borderId="2" xfId="0" applyFont="1" applyFill="1" applyBorder="1" applyAlignment="1">
      <alignment horizontal="center"/>
    </xf>
    <xf numFmtId="197" fontId="4" fillId="7" borderId="1" xfId="0" applyNumberFormat="1" applyFont="1" applyFill="1" applyBorder="1" applyAlignment="1" applyProtection="1">
      <alignment horizontal="center"/>
      <protection locked="0"/>
    </xf>
    <xf numFmtId="197" fontId="4" fillId="2" borderId="1" xfId="0" applyNumberFormat="1" applyFont="1" applyFill="1" applyBorder="1" applyAlignment="1">
      <alignment horizontal="center"/>
    </xf>
    <xf numFmtId="197" fontId="3" fillId="9" borderId="1" xfId="0" applyNumberFormat="1" applyFont="1" applyFill="1" applyBorder="1" applyAlignment="1" applyProtection="1">
      <alignment horizontal="center"/>
      <protection locked="0"/>
    </xf>
    <xf numFmtId="194" fontId="3" fillId="2" borderId="1" xfId="0" applyNumberFormat="1" applyFont="1" applyFill="1" applyBorder="1" applyAlignment="1">
      <alignment horizontal="center" wrapText="1"/>
    </xf>
    <xf numFmtId="197" fontId="3" fillId="7" borderId="1" xfId="0" applyNumberFormat="1" applyFont="1" applyFill="1" applyBorder="1" applyAlignment="1">
      <alignment horizontal="center" wrapText="1"/>
    </xf>
    <xf numFmtId="194" fontId="7" fillId="2" borderId="1" xfId="0" applyNumberFormat="1" applyFont="1" applyFill="1" applyBorder="1" applyAlignment="1">
      <alignment horizontal="center" wrapText="1"/>
    </xf>
    <xf numFmtId="194" fontId="3" fillId="2" borderId="1" xfId="0" applyNumberFormat="1" applyFont="1" applyFill="1" applyBorder="1" applyAlignment="1">
      <alignment horizontal="center" vertical="center"/>
    </xf>
    <xf numFmtId="194" fontId="16" fillId="2" borderId="1" xfId="0" applyNumberFormat="1" applyFont="1" applyFill="1" applyBorder="1" applyAlignment="1">
      <alignment horizontal="center" vertical="center"/>
    </xf>
    <xf numFmtId="194" fontId="17" fillId="2" borderId="1" xfId="0" applyNumberFormat="1" applyFont="1" applyFill="1" applyBorder="1" applyAlignment="1">
      <alignment horizontal="center" wrapText="1"/>
    </xf>
    <xf numFmtId="194" fontId="12" fillId="2" borderId="1" xfId="0" applyNumberFormat="1" applyFont="1" applyFill="1" applyBorder="1" applyAlignment="1">
      <alignment horizontal="center" wrapText="1"/>
    </xf>
    <xf numFmtId="194" fontId="3" fillId="0" borderId="1" xfId="0" applyNumberFormat="1" applyFont="1" applyBorder="1" applyAlignment="1">
      <alignment horizontal="center"/>
    </xf>
    <xf numFmtId="194" fontId="3" fillId="0" borderId="1" xfId="0" applyNumberFormat="1" applyFont="1" applyFill="1" applyBorder="1" applyAlignment="1">
      <alignment horizontal="center"/>
    </xf>
    <xf numFmtId="194" fontId="3" fillId="5" borderId="1" xfId="0" applyNumberFormat="1" applyFont="1" applyFill="1" applyBorder="1" applyAlignment="1">
      <alignment horizontal="center"/>
    </xf>
    <xf numFmtId="197" fontId="3" fillId="7" borderId="1" xfId="0" applyNumberFormat="1" applyFont="1" applyFill="1" applyBorder="1" applyAlignment="1">
      <alignment horizontal="center"/>
    </xf>
    <xf numFmtId="194" fontId="17" fillId="5" borderId="1" xfId="0" applyNumberFormat="1" applyFont="1" applyFill="1" applyBorder="1" applyAlignment="1">
      <alignment horizontal="center"/>
    </xf>
    <xf numFmtId="194" fontId="12" fillId="5" borderId="1" xfId="0" applyNumberFormat="1" applyFont="1" applyFill="1" applyBorder="1" applyAlignment="1">
      <alignment horizontal="center"/>
    </xf>
    <xf numFmtId="194" fontId="3" fillId="2" borderId="1" xfId="0" applyNumberFormat="1" applyFont="1" applyFill="1" applyBorder="1" applyAlignment="1">
      <alignment horizontal="center"/>
    </xf>
    <xf numFmtId="194" fontId="17" fillId="0" borderId="1" xfId="0" applyNumberFormat="1" applyFont="1" applyBorder="1" applyAlignment="1">
      <alignment horizontal="center"/>
    </xf>
    <xf numFmtId="194" fontId="12" fillId="0" borderId="1" xfId="0" applyNumberFormat="1" applyFont="1" applyBorder="1" applyAlignment="1">
      <alignment horizontal="center"/>
    </xf>
    <xf numFmtId="194" fontId="3" fillId="5" borderId="1" xfId="0" applyNumberFormat="1" applyFont="1" applyFill="1" applyBorder="1" applyAlignment="1">
      <alignment horizontal="center" wrapText="1"/>
    </xf>
    <xf numFmtId="196" fontId="3" fillId="7" borderId="1" xfId="0" applyNumberFormat="1" applyFont="1" applyFill="1" applyBorder="1" applyAlignment="1">
      <alignment horizontal="center" wrapText="1"/>
    </xf>
    <xf numFmtId="197" fontId="3" fillId="5" borderId="1" xfId="0" applyNumberFormat="1" applyFont="1" applyFill="1" applyBorder="1" applyAlignment="1">
      <alignment horizontal="center" wrapText="1"/>
    </xf>
    <xf numFmtId="194" fontId="7" fillId="5" borderId="1" xfId="0" applyNumberFormat="1" applyFont="1" applyFill="1" applyBorder="1" applyAlignment="1">
      <alignment horizontal="center" wrapText="1"/>
    </xf>
    <xf numFmtId="194" fontId="3" fillId="7" borderId="1" xfId="0" applyNumberFormat="1" applyFont="1" applyFill="1" applyBorder="1" applyAlignment="1">
      <alignment horizontal="center" vertical="center" wrapText="1"/>
    </xf>
    <xf numFmtId="194" fontId="3" fillId="5" borderId="1" xfId="0" applyNumberFormat="1" applyFont="1" applyFill="1" applyBorder="1" applyAlignment="1">
      <alignment horizontal="center" vertical="center" wrapText="1"/>
    </xf>
    <xf numFmtId="194" fontId="3" fillId="5" borderId="1" xfId="0" applyNumberFormat="1" applyFont="1" applyFill="1" applyBorder="1" applyAlignment="1">
      <alignment horizontal="center" vertical="center"/>
    </xf>
    <xf numFmtId="194" fontId="3" fillId="7" borderId="1" xfId="0" applyNumberFormat="1" applyFont="1" applyFill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/>
    </xf>
    <xf numFmtId="0" fontId="20" fillId="10" borderId="7" xfId="0" applyFont="1" applyFill="1" applyBorder="1" applyAlignment="1">
      <alignment horizontal="center"/>
    </xf>
    <xf numFmtId="0" fontId="24" fillId="10" borderId="1" xfId="0" applyFont="1" applyFill="1" applyBorder="1" applyAlignment="1">
      <alignment horizontal="center" vertical="center" wrapText="1"/>
    </xf>
    <xf numFmtId="194" fontId="25" fillId="0" borderId="1" xfId="0" applyNumberFormat="1" applyFont="1" applyBorder="1" applyAlignment="1">
      <alignment/>
    </xf>
    <xf numFmtId="190" fontId="25" fillId="0" borderId="1" xfId="0" applyNumberFormat="1" applyFont="1" applyBorder="1" applyAlignment="1">
      <alignment/>
    </xf>
    <xf numFmtId="0" fontId="20" fillId="10" borderId="8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94" fontId="20" fillId="0" borderId="1" xfId="0" applyNumberFormat="1" applyFont="1" applyBorder="1" applyAlignment="1">
      <alignment horizontal="center"/>
    </xf>
    <xf numFmtId="190" fontId="20" fillId="0" borderId="1" xfId="0" applyNumberFormat="1" applyFont="1" applyBorder="1" applyAlignment="1">
      <alignment horizontal="center"/>
    </xf>
    <xf numFmtId="0" fontId="20" fillId="11" borderId="1" xfId="0" applyFont="1" applyFill="1" applyBorder="1" applyAlignment="1">
      <alignment vertical="center"/>
    </xf>
    <xf numFmtId="0" fontId="20" fillId="11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194" fontId="20" fillId="0" borderId="1" xfId="0" applyNumberFormat="1" applyFont="1" applyBorder="1" applyAlignment="1">
      <alignment horizontal="center" vertical="center"/>
    </xf>
    <xf numFmtId="196" fontId="20" fillId="0" borderId="1" xfId="0" applyNumberFormat="1" applyFont="1" applyBorder="1" applyAlignment="1">
      <alignment horizontal="center" vertical="center"/>
    </xf>
    <xf numFmtId="194" fontId="35" fillId="0" borderId="1" xfId="0" applyNumberFormat="1" applyFont="1" applyBorder="1" applyAlignment="1">
      <alignment/>
    </xf>
    <xf numFmtId="190" fontId="35" fillId="0" borderId="1" xfId="0" applyNumberFormat="1" applyFont="1" applyBorder="1" applyAlignment="1">
      <alignment/>
    </xf>
    <xf numFmtId="0" fontId="20" fillId="0" borderId="7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4" fillId="5" borderId="1" xfId="0" applyFont="1" applyFill="1" applyBorder="1" applyAlignment="1">
      <alignment/>
    </xf>
    <xf numFmtId="0" fontId="20" fillId="0" borderId="8" xfId="0" applyFont="1" applyFill="1" applyBorder="1" applyAlignment="1">
      <alignment horizontal="center" vertical="center"/>
    </xf>
    <xf numFmtId="194" fontId="20" fillId="5" borderId="1" xfId="0" applyNumberFormat="1" applyFont="1" applyFill="1" applyBorder="1" applyAlignment="1">
      <alignment/>
    </xf>
    <xf numFmtId="194" fontId="20" fillId="0" borderId="1" xfId="0" applyNumberFormat="1" applyFont="1" applyBorder="1" applyAlignment="1">
      <alignment/>
    </xf>
    <xf numFmtId="0" fontId="20" fillId="0" borderId="9" xfId="0" applyFont="1" applyFill="1" applyBorder="1" applyAlignment="1">
      <alignment horizontal="center" vertical="center"/>
    </xf>
    <xf numFmtId="0" fontId="20" fillId="10" borderId="9" xfId="0" applyFont="1" applyFill="1" applyBorder="1" applyAlignment="1">
      <alignment horizontal="center"/>
    </xf>
    <xf numFmtId="0" fontId="20" fillId="12" borderId="10" xfId="0" applyFont="1" applyFill="1" applyBorder="1" applyAlignment="1">
      <alignment horizontal="center"/>
    </xf>
    <xf numFmtId="0" fontId="20" fillId="12" borderId="11" xfId="0" applyFont="1" applyFill="1" applyBorder="1" applyAlignment="1">
      <alignment horizontal="center"/>
    </xf>
    <xf numFmtId="0" fontId="20" fillId="12" borderId="2" xfId="0" applyFont="1" applyFill="1" applyBorder="1" applyAlignment="1">
      <alignment horizontal="center"/>
    </xf>
    <xf numFmtId="0" fontId="20" fillId="8" borderId="7" xfId="0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0" fillId="8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/>
    </xf>
    <xf numFmtId="0" fontId="20" fillId="11" borderId="7" xfId="0" applyFont="1" applyFill="1" applyBorder="1" applyAlignment="1">
      <alignment horizontal="center"/>
    </xf>
    <xf numFmtId="0" fontId="24" fillId="11" borderId="7" xfId="0" applyFont="1" applyFill="1" applyBorder="1" applyAlignment="1">
      <alignment horizontal="center" vertical="center" wrapText="1"/>
    </xf>
    <xf numFmtId="0" fontId="20" fillId="11" borderId="8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 vertical="center" wrapText="1"/>
    </xf>
    <xf numFmtId="0" fontId="20" fillId="11" borderId="9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/>
    </xf>
    <xf numFmtId="0" fontId="20" fillId="13" borderId="7" xfId="0" applyFont="1" applyFill="1" applyBorder="1" applyAlignment="1">
      <alignment horizontal="center"/>
    </xf>
    <xf numFmtId="0" fontId="24" fillId="13" borderId="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94" fontId="25" fillId="0" borderId="2" xfId="0" applyNumberFormat="1" applyFont="1" applyBorder="1" applyAlignment="1">
      <alignment/>
    </xf>
    <xf numFmtId="0" fontId="20" fillId="13" borderId="8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9" fillId="0" borderId="1" xfId="0" applyFont="1" applyBorder="1" applyAlignment="1">
      <alignment vertical="center"/>
    </xf>
    <xf numFmtId="0" fontId="42" fillId="0" borderId="1" xfId="0" applyFont="1" applyBorder="1" applyAlignment="1">
      <alignment vertical="center"/>
    </xf>
    <xf numFmtId="0" fontId="20" fillId="13" borderId="9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4" fillId="4" borderId="7" xfId="0" applyFont="1" applyFill="1" applyBorder="1" applyAlignment="1">
      <alignment horizontal="center" vertical="center" wrapText="1"/>
    </xf>
    <xf numFmtId="190" fontId="21" fillId="0" borderId="1" xfId="0" applyNumberFormat="1" applyFont="1" applyBorder="1" applyAlignment="1">
      <alignment/>
    </xf>
    <xf numFmtId="0" fontId="20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/>
    </xf>
    <xf numFmtId="0" fontId="24" fillId="9" borderId="7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/>
    </xf>
    <xf numFmtId="0" fontId="20" fillId="7" borderId="7" xfId="0" applyFont="1" applyFill="1" applyBorder="1" applyAlignment="1">
      <alignment horizontal="center"/>
    </xf>
    <xf numFmtId="0" fontId="24" fillId="7" borderId="7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/>
    </xf>
    <xf numFmtId="0" fontId="25" fillId="0" borderId="1" xfId="0" applyFont="1" applyFill="1" applyBorder="1" applyAlignment="1">
      <alignment/>
    </xf>
    <xf numFmtId="194" fontId="25" fillId="0" borderId="1" xfId="0" applyNumberFormat="1" applyFont="1" applyBorder="1" applyAlignment="1">
      <alignment horizontal="center" vertical="center"/>
    </xf>
    <xf numFmtId="0" fontId="50" fillId="0" borderId="1" xfId="0" applyFont="1" applyFill="1" applyBorder="1" applyAlignment="1">
      <alignment/>
    </xf>
    <xf numFmtId="0" fontId="51" fillId="0" borderId="1" xfId="0" applyFont="1" applyFill="1" applyBorder="1" applyAlignment="1">
      <alignment/>
    </xf>
    <xf numFmtId="194" fontId="7" fillId="0" borderId="1" xfId="0" applyNumberFormat="1" applyFont="1" applyFill="1" applyBorder="1" applyAlignment="1">
      <alignment horizontal="center"/>
    </xf>
    <xf numFmtId="194" fontId="18" fillId="0" borderId="1" xfId="0" applyNumberFormat="1" applyFont="1" applyFill="1" applyBorder="1" applyAlignment="1">
      <alignment horizontal="center"/>
    </xf>
    <xf numFmtId="194" fontId="12" fillId="0" borderId="1" xfId="0" applyNumberFormat="1" applyFont="1" applyFill="1" applyBorder="1" applyAlignment="1">
      <alignment horizontal="center"/>
    </xf>
    <xf numFmtId="197" fontId="3" fillId="0" borderId="1" xfId="0" applyNumberFormat="1" applyFont="1" applyFill="1" applyBorder="1" applyAlignment="1">
      <alignment horizontal="center"/>
    </xf>
    <xf numFmtId="194" fontId="11" fillId="0" borderId="1" xfId="0" applyNumberFormat="1" applyFont="1" applyFill="1" applyBorder="1" applyAlignment="1">
      <alignment horizontal="center"/>
    </xf>
    <xf numFmtId="195" fontId="3" fillId="0" borderId="1" xfId="0" applyNumberFormat="1" applyFont="1" applyFill="1" applyBorder="1" applyAlignment="1">
      <alignment horizontal="center"/>
    </xf>
    <xf numFmtId="194" fontId="17" fillId="0" borderId="1" xfId="0" applyNumberFormat="1" applyFont="1" applyFill="1" applyBorder="1" applyAlignment="1">
      <alignment horizontal="center"/>
    </xf>
    <xf numFmtId="194" fontId="16" fillId="0" borderId="1" xfId="0" applyNumberFormat="1" applyFont="1" applyFill="1" applyBorder="1" applyAlignment="1">
      <alignment horizontal="center" vertical="center"/>
    </xf>
    <xf numFmtId="194" fontId="3" fillId="0" borderId="1" xfId="0" applyNumberFormat="1" applyFont="1" applyFill="1" applyBorder="1" applyAlignment="1">
      <alignment horizontal="center" vertical="center"/>
    </xf>
    <xf numFmtId="194" fontId="17" fillId="0" borderId="1" xfId="0" applyNumberFormat="1" applyFont="1" applyFill="1" applyBorder="1" applyAlignment="1">
      <alignment horizontal="center" wrapText="1"/>
    </xf>
    <xf numFmtId="197" fontId="12" fillId="0" borderId="1" xfId="0" applyNumberFormat="1" applyFont="1" applyFill="1" applyBorder="1" applyAlignment="1">
      <alignment horizontal="center" wrapText="1"/>
    </xf>
    <xf numFmtId="195" fontId="17" fillId="0" borderId="1" xfId="0" applyNumberFormat="1" applyFont="1" applyFill="1" applyBorder="1" applyAlignment="1">
      <alignment horizontal="center"/>
    </xf>
    <xf numFmtId="197" fontId="12" fillId="0" borderId="1" xfId="0" applyNumberFormat="1" applyFont="1" applyFill="1" applyBorder="1" applyAlignment="1">
      <alignment horizontal="center"/>
    </xf>
    <xf numFmtId="197" fontId="9" fillId="2" borderId="1" xfId="0" applyNumberFormat="1" applyFont="1" applyFill="1" applyBorder="1" applyAlignment="1" applyProtection="1">
      <alignment horizontal="center"/>
      <protection hidden="1"/>
    </xf>
    <xf numFmtId="1" fontId="8" fillId="2" borderId="1" xfId="0" applyNumberFormat="1" applyFont="1" applyFill="1" applyBorder="1" applyAlignment="1" applyProtection="1">
      <alignment horizontal="center"/>
      <protection hidden="1"/>
    </xf>
    <xf numFmtId="197" fontId="9" fillId="8" borderId="1" xfId="0" applyNumberFormat="1" applyFont="1" applyFill="1" applyBorder="1" applyAlignment="1" applyProtection="1">
      <alignment horizontal="center"/>
      <protection hidden="1"/>
    </xf>
    <xf numFmtId="1" fontId="8" fillId="8" borderId="1" xfId="0" applyNumberFormat="1" applyFont="1" applyFill="1" applyBorder="1" applyAlignment="1" applyProtection="1">
      <alignment horizontal="center"/>
      <protection hidden="1"/>
    </xf>
    <xf numFmtId="1" fontId="8" fillId="8" borderId="2" xfId="0" applyNumberFormat="1" applyFont="1" applyFill="1" applyBorder="1" applyAlignment="1" applyProtection="1">
      <alignment horizontal="center"/>
      <protection hidden="1"/>
    </xf>
    <xf numFmtId="194" fontId="12" fillId="1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38</xdr:row>
      <xdr:rowOff>19050</xdr:rowOff>
    </xdr:from>
    <xdr:to>
      <xdr:col>27</xdr:col>
      <xdr:colOff>390525</xdr:colOff>
      <xdr:row>44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7297400" y="6362700"/>
          <a:ext cx="13239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495300</xdr:colOff>
      <xdr:row>38</xdr:row>
      <xdr:rowOff>114300</xdr:rowOff>
    </xdr:from>
    <xdr:to>
      <xdr:col>25</xdr:col>
      <xdr:colOff>495300</xdr:colOff>
      <xdr:row>39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7354550" y="6457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504825</xdr:colOff>
      <xdr:row>40</xdr:row>
      <xdr:rowOff>19050</xdr:rowOff>
    </xdr:from>
    <xdr:to>
      <xdr:col>25</xdr:col>
      <xdr:colOff>504825</xdr:colOff>
      <xdr:row>41</xdr:row>
      <xdr:rowOff>47625</xdr:rowOff>
    </xdr:to>
    <xdr:sp>
      <xdr:nvSpPr>
        <xdr:cNvPr id="3" name="Line 3"/>
        <xdr:cNvSpPr>
          <a:spLocks/>
        </xdr:cNvSpPr>
      </xdr:nvSpPr>
      <xdr:spPr>
        <a:xfrm>
          <a:off x="17364075" y="6686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523875</xdr:colOff>
      <xdr:row>42</xdr:row>
      <xdr:rowOff>0</xdr:rowOff>
    </xdr:from>
    <xdr:to>
      <xdr:col>25</xdr:col>
      <xdr:colOff>523875</xdr:colOff>
      <xdr:row>43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7383125" y="7010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533400</xdr:colOff>
      <xdr:row>43</xdr:row>
      <xdr:rowOff>123825</xdr:rowOff>
    </xdr:from>
    <xdr:to>
      <xdr:col>25</xdr:col>
      <xdr:colOff>533400</xdr:colOff>
      <xdr:row>44</xdr:row>
      <xdr:rowOff>57150</xdr:rowOff>
    </xdr:to>
    <xdr:sp>
      <xdr:nvSpPr>
        <xdr:cNvPr id="5" name="Line 5"/>
        <xdr:cNvSpPr>
          <a:spLocks/>
        </xdr:cNvSpPr>
      </xdr:nvSpPr>
      <xdr:spPr>
        <a:xfrm>
          <a:off x="17392650" y="72866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609600</xdr:colOff>
      <xdr:row>44</xdr:row>
      <xdr:rowOff>47625</xdr:rowOff>
    </xdr:from>
    <xdr:to>
      <xdr:col>26</xdr:col>
      <xdr:colOff>161925</xdr:colOff>
      <xdr:row>44</xdr:row>
      <xdr:rowOff>47625</xdr:rowOff>
    </xdr:to>
    <xdr:sp>
      <xdr:nvSpPr>
        <xdr:cNvPr id="6" name="Line 6"/>
        <xdr:cNvSpPr>
          <a:spLocks/>
        </xdr:cNvSpPr>
      </xdr:nvSpPr>
      <xdr:spPr>
        <a:xfrm>
          <a:off x="17468850" y="73628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257175</xdr:colOff>
      <xdr:row>44</xdr:row>
      <xdr:rowOff>57150</xdr:rowOff>
    </xdr:from>
    <xdr:to>
      <xdr:col>25</xdr:col>
      <xdr:colOff>514350</xdr:colOff>
      <xdr:row>44</xdr:row>
      <xdr:rowOff>57150</xdr:rowOff>
    </xdr:to>
    <xdr:sp>
      <xdr:nvSpPr>
        <xdr:cNvPr id="7" name="Line 7"/>
        <xdr:cNvSpPr>
          <a:spLocks/>
        </xdr:cNvSpPr>
      </xdr:nvSpPr>
      <xdr:spPr>
        <a:xfrm>
          <a:off x="17116425" y="73723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647700</xdr:colOff>
      <xdr:row>44</xdr:row>
      <xdr:rowOff>66675</xdr:rowOff>
    </xdr:from>
    <xdr:to>
      <xdr:col>26</xdr:col>
      <xdr:colOff>276225</xdr:colOff>
      <xdr:row>44</xdr:row>
      <xdr:rowOff>66675</xdr:rowOff>
    </xdr:to>
    <xdr:sp>
      <xdr:nvSpPr>
        <xdr:cNvPr id="8" name="Line 8"/>
        <xdr:cNvSpPr>
          <a:spLocks/>
        </xdr:cNvSpPr>
      </xdr:nvSpPr>
      <xdr:spPr>
        <a:xfrm>
          <a:off x="17506950" y="73818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323850</xdr:colOff>
      <xdr:row>38</xdr:row>
      <xdr:rowOff>85725</xdr:rowOff>
    </xdr:from>
    <xdr:to>
      <xdr:col>27</xdr:col>
      <xdr:colOff>323850</xdr:colOff>
      <xdr:row>39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8554700" y="6429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323850</xdr:colOff>
      <xdr:row>40</xdr:row>
      <xdr:rowOff>57150</xdr:rowOff>
    </xdr:from>
    <xdr:to>
      <xdr:col>27</xdr:col>
      <xdr:colOff>323850</xdr:colOff>
      <xdr:row>41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8554700" y="67246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323850</xdr:colOff>
      <xdr:row>42</xdr:row>
      <xdr:rowOff>38100</xdr:rowOff>
    </xdr:from>
    <xdr:to>
      <xdr:col>27</xdr:col>
      <xdr:colOff>323850</xdr:colOff>
      <xdr:row>43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8554700" y="7048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552450</xdr:colOff>
      <xdr:row>38</xdr:row>
      <xdr:rowOff>85725</xdr:rowOff>
    </xdr:from>
    <xdr:to>
      <xdr:col>26</xdr:col>
      <xdr:colOff>133350</xdr:colOff>
      <xdr:row>38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17411700" y="64293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247650</xdr:colOff>
      <xdr:row>38</xdr:row>
      <xdr:rowOff>95250</xdr:rowOff>
    </xdr:from>
    <xdr:to>
      <xdr:col>26</xdr:col>
      <xdr:colOff>552450</xdr:colOff>
      <xdr:row>38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17792700" y="64389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38100</xdr:colOff>
      <xdr:row>38</xdr:row>
      <xdr:rowOff>95250</xdr:rowOff>
    </xdr:from>
    <xdr:to>
      <xdr:col>27</xdr:col>
      <xdr:colOff>257175</xdr:colOff>
      <xdr:row>38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18268950" y="6438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142875</xdr:colOff>
      <xdr:row>45</xdr:row>
      <xdr:rowOff>104775</xdr:rowOff>
    </xdr:from>
    <xdr:to>
      <xdr:col>27</xdr:col>
      <xdr:colOff>142875</xdr:colOff>
      <xdr:row>46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18373725" y="7572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400050</xdr:colOff>
      <xdr:row>45</xdr:row>
      <xdr:rowOff>19050</xdr:rowOff>
    </xdr:from>
    <xdr:to>
      <xdr:col>26</xdr:col>
      <xdr:colOff>400050</xdr:colOff>
      <xdr:row>46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17945100" y="74866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504825</xdr:colOff>
      <xdr:row>38</xdr:row>
      <xdr:rowOff>19050</xdr:rowOff>
    </xdr:from>
    <xdr:to>
      <xdr:col>28</xdr:col>
      <xdr:colOff>47625</xdr:colOff>
      <xdr:row>38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18735675" y="63627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495300</xdr:colOff>
      <xdr:row>44</xdr:row>
      <xdr:rowOff>133350</xdr:rowOff>
    </xdr:from>
    <xdr:to>
      <xdr:col>27</xdr:col>
      <xdr:colOff>85725</xdr:colOff>
      <xdr:row>44</xdr:row>
      <xdr:rowOff>133350</xdr:rowOff>
    </xdr:to>
    <xdr:sp>
      <xdr:nvSpPr>
        <xdr:cNvPr id="18" name="Line 18"/>
        <xdr:cNvSpPr>
          <a:spLocks/>
        </xdr:cNvSpPr>
      </xdr:nvSpPr>
      <xdr:spPr>
        <a:xfrm>
          <a:off x="18040350" y="74485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19050</xdr:colOff>
      <xdr:row>40</xdr:row>
      <xdr:rowOff>104775</xdr:rowOff>
    </xdr:from>
    <xdr:to>
      <xdr:col>25</xdr:col>
      <xdr:colOff>314325</xdr:colOff>
      <xdr:row>47</xdr:row>
      <xdr:rowOff>57150</xdr:rowOff>
    </xdr:to>
    <xdr:sp>
      <xdr:nvSpPr>
        <xdr:cNvPr id="19" name="Rectangle 20"/>
        <xdr:cNvSpPr>
          <a:spLocks/>
        </xdr:cNvSpPr>
      </xdr:nvSpPr>
      <xdr:spPr>
        <a:xfrm>
          <a:off x="16878300" y="6772275"/>
          <a:ext cx="2952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24</xdr:col>
      <xdr:colOff>666750</xdr:colOff>
      <xdr:row>45</xdr:row>
      <xdr:rowOff>133350</xdr:rowOff>
    </xdr:from>
    <xdr:to>
      <xdr:col>26</xdr:col>
      <xdr:colOff>409575</xdr:colOff>
      <xdr:row>45</xdr:row>
      <xdr:rowOff>133350</xdr:rowOff>
    </xdr:to>
    <xdr:sp>
      <xdr:nvSpPr>
        <xdr:cNvPr id="20" name="Line 21"/>
        <xdr:cNvSpPr>
          <a:spLocks/>
        </xdr:cNvSpPr>
      </xdr:nvSpPr>
      <xdr:spPr>
        <a:xfrm>
          <a:off x="16840200" y="76009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266700</xdr:colOff>
      <xdr:row>46</xdr:row>
      <xdr:rowOff>47625</xdr:rowOff>
    </xdr:from>
    <xdr:to>
      <xdr:col>26</xdr:col>
      <xdr:colOff>228600</xdr:colOff>
      <xdr:row>46</xdr:row>
      <xdr:rowOff>47625</xdr:rowOff>
    </xdr:to>
    <xdr:sp>
      <xdr:nvSpPr>
        <xdr:cNvPr id="21" name="Line 22"/>
        <xdr:cNvSpPr>
          <a:spLocks/>
        </xdr:cNvSpPr>
      </xdr:nvSpPr>
      <xdr:spPr>
        <a:xfrm flipH="1">
          <a:off x="1781175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609600</xdr:colOff>
      <xdr:row>43</xdr:row>
      <xdr:rowOff>152400</xdr:rowOff>
    </xdr:from>
    <xdr:to>
      <xdr:col>27</xdr:col>
      <xdr:colOff>638175</xdr:colOff>
      <xdr:row>44</xdr:row>
      <xdr:rowOff>28575</xdr:rowOff>
    </xdr:to>
    <xdr:sp>
      <xdr:nvSpPr>
        <xdr:cNvPr id="22" name="Line 23"/>
        <xdr:cNvSpPr>
          <a:spLocks/>
        </xdr:cNvSpPr>
      </xdr:nvSpPr>
      <xdr:spPr>
        <a:xfrm flipV="1">
          <a:off x="18840450" y="7315200"/>
          <a:ext cx="285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628650</xdr:colOff>
      <xdr:row>41</xdr:row>
      <xdr:rowOff>66675</xdr:rowOff>
    </xdr:from>
    <xdr:to>
      <xdr:col>27</xdr:col>
      <xdr:colOff>628650</xdr:colOff>
      <xdr:row>44</xdr:row>
      <xdr:rowOff>123825</xdr:rowOff>
    </xdr:to>
    <xdr:sp>
      <xdr:nvSpPr>
        <xdr:cNvPr id="23" name="Line 24"/>
        <xdr:cNvSpPr>
          <a:spLocks/>
        </xdr:cNvSpPr>
      </xdr:nvSpPr>
      <xdr:spPr>
        <a:xfrm>
          <a:off x="18859500" y="69151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19050</xdr:colOff>
      <xdr:row>38</xdr:row>
      <xdr:rowOff>123825</xdr:rowOff>
    </xdr:from>
    <xdr:to>
      <xdr:col>25</xdr:col>
      <xdr:colOff>314325</xdr:colOff>
      <xdr:row>38</xdr:row>
      <xdr:rowOff>123825</xdr:rowOff>
    </xdr:to>
    <xdr:sp>
      <xdr:nvSpPr>
        <xdr:cNvPr id="24" name="Line 25"/>
        <xdr:cNvSpPr>
          <a:spLocks/>
        </xdr:cNvSpPr>
      </xdr:nvSpPr>
      <xdr:spPr>
        <a:xfrm>
          <a:off x="16878300" y="6467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28575</xdr:colOff>
      <xdr:row>39</xdr:row>
      <xdr:rowOff>95250</xdr:rowOff>
    </xdr:from>
    <xdr:to>
      <xdr:col>25</xdr:col>
      <xdr:colOff>295275</xdr:colOff>
      <xdr:row>39</xdr:row>
      <xdr:rowOff>95250</xdr:rowOff>
    </xdr:to>
    <xdr:sp>
      <xdr:nvSpPr>
        <xdr:cNvPr id="25" name="Line 26"/>
        <xdr:cNvSpPr>
          <a:spLocks/>
        </xdr:cNvSpPr>
      </xdr:nvSpPr>
      <xdr:spPr>
        <a:xfrm>
          <a:off x="16887825" y="6600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9525</xdr:colOff>
      <xdr:row>40</xdr:row>
      <xdr:rowOff>85725</xdr:rowOff>
    </xdr:from>
    <xdr:to>
      <xdr:col>25</xdr:col>
      <xdr:colOff>295275</xdr:colOff>
      <xdr:row>40</xdr:row>
      <xdr:rowOff>85725</xdr:rowOff>
    </xdr:to>
    <xdr:sp>
      <xdr:nvSpPr>
        <xdr:cNvPr id="26" name="Line 27"/>
        <xdr:cNvSpPr>
          <a:spLocks/>
        </xdr:cNvSpPr>
      </xdr:nvSpPr>
      <xdr:spPr>
        <a:xfrm>
          <a:off x="16868775" y="67532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19050</xdr:colOff>
      <xdr:row>41</xdr:row>
      <xdr:rowOff>85725</xdr:rowOff>
    </xdr:from>
    <xdr:to>
      <xdr:col>25</xdr:col>
      <xdr:colOff>295275</xdr:colOff>
      <xdr:row>41</xdr:row>
      <xdr:rowOff>85725</xdr:rowOff>
    </xdr:to>
    <xdr:sp>
      <xdr:nvSpPr>
        <xdr:cNvPr id="27" name="Line 28"/>
        <xdr:cNvSpPr>
          <a:spLocks/>
        </xdr:cNvSpPr>
      </xdr:nvSpPr>
      <xdr:spPr>
        <a:xfrm>
          <a:off x="16878300" y="693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85725</xdr:rowOff>
    </xdr:from>
    <xdr:to>
      <xdr:col>25</xdr:col>
      <xdr:colOff>314325</xdr:colOff>
      <xdr:row>42</xdr:row>
      <xdr:rowOff>85725</xdr:rowOff>
    </xdr:to>
    <xdr:sp>
      <xdr:nvSpPr>
        <xdr:cNvPr id="28" name="Line 29"/>
        <xdr:cNvSpPr>
          <a:spLocks/>
        </xdr:cNvSpPr>
      </xdr:nvSpPr>
      <xdr:spPr>
        <a:xfrm>
          <a:off x="16859250" y="70961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28575</xdr:colOff>
      <xdr:row>43</xdr:row>
      <xdr:rowOff>85725</xdr:rowOff>
    </xdr:from>
    <xdr:to>
      <xdr:col>25</xdr:col>
      <xdr:colOff>304800</xdr:colOff>
      <xdr:row>43</xdr:row>
      <xdr:rowOff>85725</xdr:rowOff>
    </xdr:to>
    <xdr:sp>
      <xdr:nvSpPr>
        <xdr:cNvPr id="29" name="Line 30"/>
        <xdr:cNvSpPr>
          <a:spLocks/>
        </xdr:cNvSpPr>
      </xdr:nvSpPr>
      <xdr:spPr>
        <a:xfrm>
          <a:off x="16887825" y="7248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25</xdr:col>
      <xdr:colOff>19050</xdr:colOff>
      <xdr:row>44</xdr:row>
      <xdr:rowOff>19050</xdr:rowOff>
    </xdr:from>
    <xdr:to>
      <xdr:col>25</xdr:col>
      <xdr:colOff>304800</xdr:colOff>
      <xdr:row>44</xdr:row>
      <xdr:rowOff>19050</xdr:rowOff>
    </xdr:to>
    <xdr:sp>
      <xdr:nvSpPr>
        <xdr:cNvPr id="30" name="Line 31"/>
        <xdr:cNvSpPr>
          <a:spLocks/>
        </xdr:cNvSpPr>
      </xdr:nvSpPr>
      <xdr:spPr>
        <a:xfrm>
          <a:off x="16878300" y="7334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581025</xdr:colOff>
      <xdr:row>40</xdr:row>
      <xdr:rowOff>0</xdr:rowOff>
    </xdr:from>
    <xdr:to>
      <xdr:col>26</xdr:col>
      <xdr:colOff>581025</xdr:colOff>
      <xdr:row>42</xdr:row>
      <xdr:rowOff>114300</xdr:rowOff>
    </xdr:to>
    <xdr:sp>
      <xdr:nvSpPr>
        <xdr:cNvPr id="31" name="Line 32"/>
        <xdr:cNvSpPr>
          <a:spLocks/>
        </xdr:cNvSpPr>
      </xdr:nvSpPr>
      <xdr:spPr>
        <a:xfrm>
          <a:off x="18126075" y="6667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371475</xdr:colOff>
      <xdr:row>41</xdr:row>
      <xdr:rowOff>161925</xdr:rowOff>
    </xdr:from>
    <xdr:to>
      <xdr:col>27</xdr:col>
      <xdr:colOff>304800</xdr:colOff>
      <xdr:row>41</xdr:row>
      <xdr:rowOff>161925</xdr:rowOff>
    </xdr:to>
    <xdr:sp>
      <xdr:nvSpPr>
        <xdr:cNvPr id="32" name="Line 33"/>
        <xdr:cNvSpPr>
          <a:spLocks/>
        </xdr:cNvSpPr>
      </xdr:nvSpPr>
      <xdr:spPr>
        <a:xfrm>
          <a:off x="17916525" y="70104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76200</xdr:colOff>
      <xdr:row>41</xdr:row>
      <xdr:rowOff>28575</xdr:rowOff>
    </xdr:from>
    <xdr:to>
      <xdr:col>27</xdr:col>
      <xdr:colOff>285750</xdr:colOff>
      <xdr:row>42</xdr:row>
      <xdr:rowOff>28575</xdr:rowOff>
    </xdr:to>
    <xdr:sp>
      <xdr:nvSpPr>
        <xdr:cNvPr id="33" name="AutoShape 34"/>
        <xdr:cNvSpPr>
          <a:spLocks/>
        </xdr:cNvSpPr>
      </xdr:nvSpPr>
      <xdr:spPr>
        <a:xfrm>
          <a:off x="18307050" y="6877050"/>
          <a:ext cx="209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Mx</a:t>
          </a:r>
        </a:p>
      </xdr:txBody>
    </xdr:sp>
    <xdr:clientData/>
  </xdr:twoCellAnchor>
  <xdr:twoCellAnchor>
    <xdr:from>
      <xdr:col>26</xdr:col>
      <xdr:colOff>428625</xdr:colOff>
      <xdr:row>39</xdr:row>
      <xdr:rowOff>57150</xdr:rowOff>
    </xdr:from>
    <xdr:to>
      <xdr:col>26</xdr:col>
      <xdr:colOff>638175</xdr:colOff>
      <xdr:row>40</xdr:row>
      <xdr:rowOff>57150</xdr:rowOff>
    </xdr:to>
    <xdr:sp>
      <xdr:nvSpPr>
        <xdr:cNvPr id="34" name="AutoShape 35"/>
        <xdr:cNvSpPr>
          <a:spLocks/>
        </xdr:cNvSpPr>
      </xdr:nvSpPr>
      <xdr:spPr>
        <a:xfrm>
          <a:off x="17973675" y="6562725"/>
          <a:ext cx="209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My</a:t>
          </a:r>
        </a:p>
      </xdr:txBody>
    </xdr:sp>
    <xdr:clientData/>
  </xdr:twoCellAnchor>
  <xdr:twoCellAnchor>
    <xdr:from>
      <xdr:col>26</xdr:col>
      <xdr:colOff>533400</xdr:colOff>
      <xdr:row>43</xdr:row>
      <xdr:rowOff>123825</xdr:rowOff>
    </xdr:from>
    <xdr:to>
      <xdr:col>26</xdr:col>
      <xdr:colOff>533400</xdr:colOff>
      <xdr:row>44</xdr:row>
      <xdr:rowOff>57150</xdr:rowOff>
    </xdr:to>
    <xdr:sp>
      <xdr:nvSpPr>
        <xdr:cNvPr id="35" name="Line 42"/>
        <xdr:cNvSpPr>
          <a:spLocks/>
        </xdr:cNvSpPr>
      </xdr:nvSpPr>
      <xdr:spPr>
        <a:xfrm>
          <a:off x="18078450" y="72866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609600</xdr:colOff>
      <xdr:row>44</xdr:row>
      <xdr:rowOff>47625</xdr:rowOff>
    </xdr:from>
    <xdr:to>
      <xdr:col>27</xdr:col>
      <xdr:colOff>161925</xdr:colOff>
      <xdr:row>44</xdr:row>
      <xdr:rowOff>47625</xdr:rowOff>
    </xdr:to>
    <xdr:sp>
      <xdr:nvSpPr>
        <xdr:cNvPr id="36" name="Line 43"/>
        <xdr:cNvSpPr>
          <a:spLocks/>
        </xdr:cNvSpPr>
      </xdr:nvSpPr>
      <xdr:spPr>
        <a:xfrm>
          <a:off x="18154650" y="73628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257175</xdr:colOff>
      <xdr:row>44</xdr:row>
      <xdr:rowOff>57150</xdr:rowOff>
    </xdr:from>
    <xdr:to>
      <xdr:col>26</xdr:col>
      <xdr:colOff>514350</xdr:colOff>
      <xdr:row>44</xdr:row>
      <xdr:rowOff>57150</xdr:rowOff>
    </xdr:to>
    <xdr:sp>
      <xdr:nvSpPr>
        <xdr:cNvPr id="37" name="Line 44"/>
        <xdr:cNvSpPr>
          <a:spLocks/>
        </xdr:cNvSpPr>
      </xdr:nvSpPr>
      <xdr:spPr>
        <a:xfrm>
          <a:off x="17802225" y="73723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647700</xdr:colOff>
      <xdr:row>44</xdr:row>
      <xdr:rowOff>66675</xdr:rowOff>
    </xdr:from>
    <xdr:to>
      <xdr:col>27</xdr:col>
      <xdr:colOff>276225</xdr:colOff>
      <xdr:row>44</xdr:row>
      <xdr:rowOff>66675</xdr:rowOff>
    </xdr:to>
    <xdr:sp>
      <xdr:nvSpPr>
        <xdr:cNvPr id="38" name="Line 45"/>
        <xdr:cNvSpPr>
          <a:spLocks/>
        </xdr:cNvSpPr>
      </xdr:nvSpPr>
      <xdr:spPr>
        <a:xfrm>
          <a:off x="18192750" y="73818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26</xdr:col>
      <xdr:colOff>19050</xdr:colOff>
      <xdr:row>44</xdr:row>
      <xdr:rowOff>19050</xdr:rowOff>
    </xdr:from>
    <xdr:to>
      <xdr:col>26</xdr:col>
      <xdr:colOff>304800</xdr:colOff>
      <xdr:row>44</xdr:row>
      <xdr:rowOff>19050</xdr:rowOff>
    </xdr:to>
    <xdr:sp>
      <xdr:nvSpPr>
        <xdr:cNvPr id="39" name="Line 46"/>
        <xdr:cNvSpPr>
          <a:spLocks/>
        </xdr:cNvSpPr>
      </xdr:nvSpPr>
      <xdr:spPr>
        <a:xfrm>
          <a:off x="17564100" y="7334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533400</xdr:colOff>
      <xdr:row>43</xdr:row>
      <xdr:rowOff>123825</xdr:rowOff>
    </xdr:from>
    <xdr:to>
      <xdr:col>27</xdr:col>
      <xdr:colOff>533400</xdr:colOff>
      <xdr:row>44</xdr:row>
      <xdr:rowOff>57150</xdr:rowOff>
    </xdr:to>
    <xdr:sp>
      <xdr:nvSpPr>
        <xdr:cNvPr id="40" name="Line 47"/>
        <xdr:cNvSpPr>
          <a:spLocks/>
        </xdr:cNvSpPr>
      </xdr:nvSpPr>
      <xdr:spPr>
        <a:xfrm>
          <a:off x="18764250" y="72866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609600</xdr:colOff>
      <xdr:row>44</xdr:row>
      <xdr:rowOff>47625</xdr:rowOff>
    </xdr:from>
    <xdr:to>
      <xdr:col>28</xdr:col>
      <xdr:colOff>161925</xdr:colOff>
      <xdr:row>44</xdr:row>
      <xdr:rowOff>47625</xdr:rowOff>
    </xdr:to>
    <xdr:sp>
      <xdr:nvSpPr>
        <xdr:cNvPr id="41" name="Line 48"/>
        <xdr:cNvSpPr>
          <a:spLocks/>
        </xdr:cNvSpPr>
      </xdr:nvSpPr>
      <xdr:spPr>
        <a:xfrm>
          <a:off x="18840450" y="73628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257175</xdr:colOff>
      <xdr:row>44</xdr:row>
      <xdr:rowOff>57150</xdr:rowOff>
    </xdr:from>
    <xdr:to>
      <xdr:col>27</xdr:col>
      <xdr:colOff>514350</xdr:colOff>
      <xdr:row>44</xdr:row>
      <xdr:rowOff>57150</xdr:rowOff>
    </xdr:to>
    <xdr:sp>
      <xdr:nvSpPr>
        <xdr:cNvPr id="42" name="Line 49"/>
        <xdr:cNvSpPr>
          <a:spLocks/>
        </xdr:cNvSpPr>
      </xdr:nvSpPr>
      <xdr:spPr>
        <a:xfrm>
          <a:off x="18488025" y="73723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647700</xdr:colOff>
      <xdr:row>44</xdr:row>
      <xdr:rowOff>66675</xdr:rowOff>
    </xdr:from>
    <xdr:to>
      <xdr:col>28</xdr:col>
      <xdr:colOff>276225</xdr:colOff>
      <xdr:row>44</xdr:row>
      <xdr:rowOff>66675</xdr:rowOff>
    </xdr:to>
    <xdr:sp>
      <xdr:nvSpPr>
        <xdr:cNvPr id="43" name="Line 50"/>
        <xdr:cNvSpPr>
          <a:spLocks/>
        </xdr:cNvSpPr>
      </xdr:nvSpPr>
      <xdr:spPr>
        <a:xfrm>
          <a:off x="18878550" y="73818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19050</xdr:colOff>
      <xdr:row>44</xdr:row>
      <xdr:rowOff>19050</xdr:rowOff>
    </xdr:from>
    <xdr:to>
      <xdr:col>27</xdr:col>
      <xdr:colOff>304800</xdr:colOff>
      <xdr:row>44</xdr:row>
      <xdr:rowOff>19050</xdr:rowOff>
    </xdr:to>
    <xdr:sp>
      <xdr:nvSpPr>
        <xdr:cNvPr id="44" name="Line 51"/>
        <xdr:cNvSpPr>
          <a:spLocks/>
        </xdr:cNvSpPr>
      </xdr:nvSpPr>
      <xdr:spPr>
        <a:xfrm>
          <a:off x="18249900" y="7334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438150</xdr:colOff>
      <xdr:row>20</xdr:row>
      <xdr:rowOff>19050</xdr:rowOff>
    </xdr:from>
    <xdr:to>
      <xdr:col>51</xdr:col>
      <xdr:colOff>390525</xdr:colOff>
      <xdr:row>26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3689925" y="3295650"/>
          <a:ext cx="13239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495300</xdr:colOff>
      <xdr:row>20</xdr:row>
      <xdr:rowOff>114300</xdr:rowOff>
    </xdr:from>
    <xdr:to>
      <xdr:col>49</xdr:col>
      <xdr:colOff>495300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3747075" y="3390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504825</xdr:colOff>
      <xdr:row>22</xdr:row>
      <xdr:rowOff>19050</xdr:rowOff>
    </xdr:from>
    <xdr:to>
      <xdr:col>49</xdr:col>
      <xdr:colOff>504825</xdr:colOff>
      <xdr:row>23</xdr:row>
      <xdr:rowOff>47625</xdr:rowOff>
    </xdr:to>
    <xdr:sp>
      <xdr:nvSpPr>
        <xdr:cNvPr id="3" name="Line 3"/>
        <xdr:cNvSpPr>
          <a:spLocks/>
        </xdr:cNvSpPr>
      </xdr:nvSpPr>
      <xdr:spPr>
        <a:xfrm>
          <a:off x="33756600" y="36195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523875</xdr:colOff>
      <xdr:row>24</xdr:row>
      <xdr:rowOff>0</xdr:rowOff>
    </xdr:from>
    <xdr:to>
      <xdr:col>49</xdr:col>
      <xdr:colOff>523875</xdr:colOff>
      <xdr:row>25</xdr:row>
      <xdr:rowOff>19050</xdr:rowOff>
    </xdr:to>
    <xdr:sp>
      <xdr:nvSpPr>
        <xdr:cNvPr id="4" name="Line 4"/>
        <xdr:cNvSpPr>
          <a:spLocks/>
        </xdr:cNvSpPr>
      </xdr:nvSpPr>
      <xdr:spPr>
        <a:xfrm>
          <a:off x="33775650" y="3924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533400</xdr:colOff>
      <xdr:row>25</xdr:row>
      <xdr:rowOff>123825</xdr:rowOff>
    </xdr:from>
    <xdr:to>
      <xdr:col>49</xdr:col>
      <xdr:colOff>533400</xdr:colOff>
      <xdr:row>26</xdr:row>
      <xdr:rowOff>57150</xdr:rowOff>
    </xdr:to>
    <xdr:sp>
      <xdr:nvSpPr>
        <xdr:cNvPr id="5" name="Line 5"/>
        <xdr:cNvSpPr>
          <a:spLocks/>
        </xdr:cNvSpPr>
      </xdr:nvSpPr>
      <xdr:spPr>
        <a:xfrm>
          <a:off x="33785175" y="42005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609600</xdr:colOff>
      <xdr:row>26</xdr:row>
      <xdr:rowOff>47625</xdr:rowOff>
    </xdr:from>
    <xdr:to>
      <xdr:col>50</xdr:col>
      <xdr:colOff>161925</xdr:colOff>
      <xdr:row>26</xdr:row>
      <xdr:rowOff>47625</xdr:rowOff>
    </xdr:to>
    <xdr:sp>
      <xdr:nvSpPr>
        <xdr:cNvPr id="6" name="Line 6"/>
        <xdr:cNvSpPr>
          <a:spLocks/>
        </xdr:cNvSpPr>
      </xdr:nvSpPr>
      <xdr:spPr>
        <a:xfrm>
          <a:off x="33861375" y="4276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50</xdr:col>
      <xdr:colOff>257175</xdr:colOff>
      <xdr:row>26</xdr:row>
      <xdr:rowOff>57150</xdr:rowOff>
    </xdr:from>
    <xdr:to>
      <xdr:col>50</xdr:col>
      <xdr:colOff>514350</xdr:colOff>
      <xdr:row>26</xdr:row>
      <xdr:rowOff>57150</xdr:rowOff>
    </xdr:to>
    <xdr:sp>
      <xdr:nvSpPr>
        <xdr:cNvPr id="7" name="Line 7"/>
        <xdr:cNvSpPr>
          <a:spLocks/>
        </xdr:cNvSpPr>
      </xdr:nvSpPr>
      <xdr:spPr>
        <a:xfrm>
          <a:off x="34194750" y="42862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50</xdr:col>
      <xdr:colOff>647700</xdr:colOff>
      <xdr:row>26</xdr:row>
      <xdr:rowOff>66675</xdr:rowOff>
    </xdr:from>
    <xdr:to>
      <xdr:col>51</xdr:col>
      <xdr:colOff>276225</xdr:colOff>
      <xdr:row>26</xdr:row>
      <xdr:rowOff>66675</xdr:rowOff>
    </xdr:to>
    <xdr:sp>
      <xdr:nvSpPr>
        <xdr:cNvPr id="8" name="Line 8"/>
        <xdr:cNvSpPr>
          <a:spLocks/>
        </xdr:cNvSpPr>
      </xdr:nvSpPr>
      <xdr:spPr>
        <a:xfrm>
          <a:off x="34585275" y="4295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323850</xdr:colOff>
      <xdr:row>20</xdr:row>
      <xdr:rowOff>85725</xdr:rowOff>
    </xdr:from>
    <xdr:to>
      <xdr:col>51</xdr:col>
      <xdr:colOff>323850</xdr:colOff>
      <xdr:row>21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4947225" y="33623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323850</xdr:colOff>
      <xdr:row>22</xdr:row>
      <xdr:rowOff>57150</xdr:rowOff>
    </xdr:from>
    <xdr:to>
      <xdr:col>51</xdr:col>
      <xdr:colOff>323850</xdr:colOff>
      <xdr:row>23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4947225" y="36576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323850</xdr:colOff>
      <xdr:row>24</xdr:row>
      <xdr:rowOff>38100</xdr:rowOff>
    </xdr:from>
    <xdr:to>
      <xdr:col>51</xdr:col>
      <xdr:colOff>323850</xdr:colOff>
      <xdr:row>25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34947225" y="39624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552450</xdr:colOff>
      <xdr:row>20</xdr:row>
      <xdr:rowOff>85725</xdr:rowOff>
    </xdr:from>
    <xdr:to>
      <xdr:col>50</xdr:col>
      <xdr:colOff>133350</xdr:colOff>
      <xdr:row>20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33804225" y="3362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50</xdr:col>
      <xdr:colOff>247650</xdr:colOff>
      <xdr:row>20</xdr:row>
      <xdr:rowOff>95250</xdr:rowOff>
    </xdr:from>
    <xdr:to>
      <xdr:col>50</xdr:col>
      <xdr:colOff>552450</xdr:colOff>
      <xdr:row>20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34185225" y="33718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38100</xdr:colOff>
      <xdr:row>20</xdr:row>
      <xdr:rowOff>95250</xdr:rowOff>
    </xdr:from>
    <xdr:to>
      <xdr:col>51</xdr:col>
      <xdr:colOff>257175</xdr:colOff>
      <xdr:row>20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34661475" y="3371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438150</xdr:colOff>
      <xdr:row>27</xdr:row>
      <xdr:rowOff>28575</xdr:rowOff>
    </xdr:from>
    <xdr:to>
      <xdr:col>49</xdr:col>
      <xdr:colOff>438150</xdr:colOff>
      <xdr:row>28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33689925" y="4410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400050</xdr:colOff>
      <xdr:row>27</xdr:row>
      <xdr:rowOff>19050</xdr:rowOff>
    </xdr:from>
    <xdr:to>
      <xdr:col>51</xdr:col>
      <xdr:colOff>400050</xdr:colOff>
      <xdr:row>28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35023425" y="44005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504825</xdr:colOff>
      <xdr:row>20</xdr:row>
      <xdr:rowOff>19050</xdr:rowOff>
    </xdr:from>
    <xdr:to>
      <xdr:col>52</xdr:col>
      <xdr:colOff>95250</xdr:colOff>
      <xdr:row>20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35128200" y="3295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495300</xdr:colOff>
      <xdr:row>26</xdr:row>
      <xdr:rowOff>123825</xdr:rowOff>
    </xdr:from>
    <xdr:to>
      <xdr:col>52</xdr:col>
      <xdr:colOff>76200</xdr:colOff>
      <xdr:row>26</xdr:row>
      <xdr:rowOff>133350</xdr:rowOff>
    </xdr:to>
    <xdr:sp>
      <xdr:nvSpPr>
        <xdr:cNvPr id="18" name="Line 18"/>
        <xdr:cNvSpPr>
          <a:spLocks/>
        </xdr:cNvSpPr>
      </xdr:nvSpPr>
      <xdr:spPr>
        <a:xfrm flipV="1">
          <a:off x="35118675" y="4352925"/>
          <a:ext cx="266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9525</xdr:colOff>
      <xdr:row>20</xdr:row>
      <xdr:rowOff>19050</xdr:rowOff>
    </xdr:from>
    <xdr:to>
      <xdr:col>49</xdr:col>
      <xdr:colOff>304800</xdr:colOff>
      <xdr:row>26</xdr:row>
      <xdr:rowOff>123825</xdr:rowOff>
    </xdr:to>
    <xdr:sp>
      <xdr:nvSpPr>
        <xdr:cNvPr id="19" name="Rectangle 19"/>
        <xdr:cNvSpPr>
          <a:spLocks/>
        </xdr:cNvSpPr>
      </xdr:nvSpPr>
      <xdr:spPr>
        <a:xfrm>
          <a:off x="33261300" y="3295650"/>
          <a:ext cx="295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666750</xdr:colOff>
      <xdr:row>27</xdr:row>
      <xdr:rowOff>133350</xdr:rowOff>
    </xdr:from>
    <xdr:to>
      <xdr:col>51</xdr:col>
      <xdr:colOff>409575</xdr:colOff>
      <xdr:row>27</xdr:row>
      <xdr:rowOff>133350</xdr:rowOff>
    </xdr:to>
    <xdr:sp>
      <xdr:nvSpPr>
        <xdr:cNvPr id="20" name="Line 20"/>
        <xdr:cNvSpPr>
          <a:spLocks/>
        </xdr:cNvSpPr>
      </xdr:nvSpPr>
      <xdr:spPr>
        <a:xfrm>
          <a:off x="33918525" y="45148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428625</xdr:colOff>
      <xdr:row>27</xdr:row>
      <xdr:rowOff>133350</xdr:rowOff>
    </xdr:from>
    <xdr:to>
      <xdr:col>49</xdr:col>
      <xdr:colOff>390525</xdr:colOff>
      <xdr:row>27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33680400" y="451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628650</xdr:colOff>
      <xdr:row>20</xdr:row>
      <xdr:rowOff>0</xdr:rowOff>
    </xdr:from>
    <xdr:to>
      <xdr:col>51</xdr:col>
      <xdr:colOff>628650</xdr:colOff>
      <xdr:row>23</xdr:row>
      <xdr:rowOff>57150</xdr:rowOff>
    </xdr:to>
    <xdr:sp>
      <xdr:nvSpPr>
        <xdr:cNvPr id="22" name="Line 22"/>
        <xdr:cNvSpPr>
          <a:spLocks/>
        </xdr:cNvSpPr>
      </xdr:nvSpPr>
      <xdr:spPr>
        <a:xfrm flipV="1">
          <a:off x="35252025" y="32766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51</xdr:col>
      <xdr:colOff>628650</xdr:colOff>
      <xdr:row>23</xdr:row>
      <xdr:rowOff>66675</xdr:rowOff>
    </xdr:from>
    <xdr:to>
      <xdr:col>51</xdr:col>
      <xdr:colOff>628650</xdr:colOff>
      <xdr:row>26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35252025" y="3829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19050</xdr:colOff>
      <xdr:row>20</xdr:row>
      <xdr:rowOff>123825</xdr:rowOff>
    </xdr:from>
    <xdr:to>
      <xdr:col>49</xdr:col>
      <xdr:colOff>314325</xdr:colOff>
      <xdr:row>20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33270825" y="34004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28575</xdr:colOff>
      <xdr:row>21</xdr:row>
      <xdr:rowOff>95250</xdr:rowOff>
    </xdr:from>
    <xdr:to>
      <xdr:col>49</xdr:col>
      <xdr:colOff>295275</xdr:colOff>
      <xdr:row>21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33280350" y="3533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9525</xdr:colOff>
      <xdr:row>22</xdr:row>
      <xdr:rowOff>85725</xdr:rowOff>
    </xdr:from>
    <xdr:to>
      <xdr:col>49</xdr:col>
      <xdr:colOff>295275</xdr:colOff>
      <xdr:row>22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33261300" y="3686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19050</xdr:colOff>
      <xdr:row>23</xdr:row>
      <xdr:rowOff>85725</xdr:rowOff>
    </xdr:from>
    <xdr:to>
      <xdr:col>49</xdr:col>
      <xdr:colOff>295275</xdr:colOff>
      <xdr:row>23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33270825" y="384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0</xdr:colOff>
      <xdr:row>24</xdr:row>
      <xdr:rowOff>85725</xdr:rowOff>
    </xdr:from>
    <xdr:to>
      <xdr:col>49</xdr:col>
      <xdr:colOff>314325</xdr:colOff>
      <xdr:row>24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33251775" y="40100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28575</xdr:colOff>
      <xdr:row>25</xdr:row>
      <xdr:rowOff>85725</xdr:rowOff>
    </xdr:from>
    <xdr:to>
      <xdr:col>49</xdr:col>
      <xdr:colOff>304800</xdr:colOff>
      <xdr:row>25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33280350" y="4162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19050</xdr:rowOff>
    </xdr:from>
    <xdr:to>
      <xdr:col>49</xdr:col>
      <xdr:colOff>304800</xdr:colOff>
      <xdr:row>26</xdr:row>
      <xdr:rowOff>19050</xdr:rowOff>
    </xdr:to>
    <xdr:sp>
      <xdr:nvSpPr>
        <xdr:cNvPr id="30" name="Line 30"/>
        <xdr:cNvSpPr>
          <a:spLocks/>
        </xdr:cNvSpPr>
      </xdr:nvSpPr>
      <xdr:spPr>
        <a:xfrm>
          <a:off x="33270825" y="4248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50</xdr:col>
      <xdr:colOff>219075</xdr:colOff>
      <xdr:row>22</xdr:row>
      <xdr:rowOff>0</xdr:rowOff>
    </xdr:from>
    <xdr:to>
      <xdr:col>50</xdr:col>
      <xdr:colOff>219075</xdr:colOff>
      <xdr:row>24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34156650" y="3600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50</xdr:col>
      <xdr:colOff>114300</xdr:colOff>
      <xdr:row>23</xdr:row>
      <xdr:rowOff>161925</xdr:rowOff>
    </xdr:from>
    <xdr:to>
      <xdr:col>51</xdr:col>
      <xdr:colOff>47625</xdr:colOff>
      <xdr:row>23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34051875" y="39243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438150</xdr:colOff>
      <xdr:row>24</xdr:row>
      <xdr:rowOff>19050</xdr:rowOff>
    </xdr:from>
    <xdr:to>
      <xdr:col>61</xdr:col>
      <xdr:colOff>390525</xdr:colOff>
      <xdr:row>30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0709850" y="4019550"/>
          <a:ext cx="13239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495300</xdr:colOff>
      <xdr:row>24</xdr:row>
      <xdr:rowOff>114300</xdr:rowOff>
    </xdr:from>
    <xdr:to>
      <xdr:col>59</xdr:col>
      <xdr:colOff>495300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40767000" y="41148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504825</xdr:colOff>
      <xdr:row>26</xdr:row>
      <xdr:rowOff>19050</xdr:rowOff>
    </xdr:from>
    <xdr:to>
      <xdr:col>59</xdr:col>
      <xdr:colOff>504825</xdr:colOff>
      <xdr:row>27</xdr:row>
      <xdr:rowOff>47625</xdr:rowOff>
    </xdr:to>
    <xdr:sp>
      <xdr:nvSpPr>
        <xdr:cNvPr id="3" name="Line 3"/>
        <xdr:cNvSpPr>
          <a:spLocks/>
        </xdr:cNvSpPr>
      </xdr:nvSpPr>
      <xdr:spPr>
        <a:xfrm>
          <a:off x="40776525" y="4343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523875</xdr:colOff>
      <xdr:row>28</xdr:row>
      <xdr:rowOff>0</xdr:rowOff>
    </xdr:from>
    <xdr:to>
      <xdr:col>59</xdr:col>
      <xdr:colOff>523875</xdr:colOff>
      <xdr:row>29</xdr:row>
      <xdr:rowOff>19050</xdr:rowOff>
    </xdr:to>
    <xdr:sp>
      <xdr:nvSpPr>
        <xdr:cNvPr id="4" name="Line 4"/>
        <xdr:cNvSpPr>
          <a:spLocks/>
        </xdr:cNvSpPr>
      </xdr:nvSpPr>
      <xdr:spPr>
        <a:xfrm>
          <a:off x="40795575" y="4648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533400</xdr:colOff>
      <xdr:row>29</xdr:row>
      <xdr:rowOff>123825</xdr:rowOff>
    </xdr:from>
    <xdr:to>
      <xdr:col>59</xdr:col>
      <xdr:colOff>533400</xdr:colOff>
      <xdr:row>30</xdr:row>
      <xdr:rowOff>57150</xdr:rowOff>
    </xdr:to>
    <xdr:sp>
      <xdr:nvSpPr>
        <xdr:cNvPr id="5" name="Line 5"/>
        <xdr:cNvSpPr>
          <a:spLocks/>
        </xdr:cNvSpPr>
      </xdr:nvSpPr>
      <xdr:spPr>
        <a:xfrm>
          <a:off x="40805100" y="49244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609600</xdr:colOff>
      <xdr:row>30</xdr:row>
      <xdr:rowOff>47625</xdr:rowOff>
    </xdr:from>
    <xdr:to>
      <xdr:col>60</xdr:col>
      <xdr:colOff>161925</xdr:colOff>
      <xdr:row>30</xdr:row>
      <xdr:rowOff>47625</xdr:rowOff>
    </xdr:to>
    <xdr:sp>
      <xdr:nvSpPr>
        <xdr:cNvPr id="6" name="Line 6"/>
        <xdr:cNvSpPr>
          <a:spLocks/>
        </xdr:cNvSpPr>
      </xdr:nvSpPr>
      <xdr:spPr>
        <a:xfrm>
          <a:off x="40881300" y="5000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257175</xdr:colOff>
      <xdr:row>30</xdr:row>
      <xdr:rowOff>57150</xdr:rowOff>
    </xdr:from>
    <xdr:to>
      <xdr:col>60</xdr:col>
      <xdr:colOff>514350</xdr:colOff>
      <xdr:row>30</xdr:row>
      <xdr:rowOff>57150</xdr:rowOff>
    </xdr:to>
    <xdr:sp>
      <xdr:nvSpPr>
        <xdr:cNvPr id="7" name="Line 7"/>
        <xdr:cNvSpPr>
          <a:spLocks/>
        </xdr:cNvSpPr>
      </xdr:nvSpPr>
      <xdr:spPr>
        <a:xfrm>
          <a:off x="41214675" y="50101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647700</xdr:colOff>
      <xdr:row>30</xdr:row>
      <xdr:rowOff>66675</xdr:rowOff>
    </xdr:from>
    <xdr:to>
      <xdr:col>61</xdr:col>
      <xdr:colOff>276225</xdr:colOff>
      <xdr:row>30</xdr:row>
      <xdr:rowOff>66675</xdr:rowOff>
    </xdr:to>
    <xdr:sp>
      <xdr:nvSpPr>
        <xdr:cNvPr id="8" name="Line 8"/>
        <xdr:cNvSpPr>
          <a:spLocks/>
        </xdr:cNvSpPr>
      </xdr:nvSpPr>
      <xdr:spPr>
        <a:xfrm>
          <a:off x="41605200" y="5019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61</xdr:col>
      <xdr:colOff>323850</xdr:colOff>
      <xdr:row>24</xdr:row>
      <xdr:rowOff>85725</xdr:rowOff>
    </xdr:from>
    <xdr:to>
      <xdr:col>61</xdr:col>
      <xdr:colOff>323850</xdr:colOff>
      <xdr:row>25</xdr:row>
      <xdr:rowOff>123825</xdr:rowOff>
    </xdr:to>
    <xdr:sp>
      <xdr:nvSpPr>
        <xdr:cNvPr id="9" name="Line 9"/>
        <xdr:cNvSpPr>
          <a:spLocks/>
        </xdr:cNvSpPr>
      </xdr:nvSpPr>
      <xdr:spPr>
        <a:xfrm>
          <a:off x="41967150" y="40862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61</xdr:col>
      <xdr:colOff>323850</xdr:colOff>
      <xdr:row>26</xdr:row>
      <xdr:rowOff>57150</xdr:rowOff>
    </xdr:from>
    <xdr:to>
      <xdr:col>61</xdr:col>
      <xdr:colOff>323850</xdr:colOff>
      <xdr:row>27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41967150" y="43815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61</xdr:col>
      <xdr:colOff>323850</xdr:colOff>
      <xdr:row>28</xdr:row>
      <xdr:rowOff>38100</xdr:rowOff>
    </xdr:from>
    <xdr:to>
      <xdr:col>61</xdr:col>
      <xdr:colOff>323850</xdr:colOff>
      <xdr:row>29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41967150" y="46863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552450</xdr:colOff>
      <xdr:row>24</xdr:row>
      <xdr:rowOff>85725</xdr:rowOff>
    </xdr:from>
    <xdr:to>
      <xdr:col>60</xdr:col>
      <xdr:colOff>133350</xdr:colOff>
      <xdr:row>24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40824150" y="4086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247650</xdr:colOff>
      <xdr:row>24</xdr:row>
      <xdr:rowOff>95250</xdr:rowOff>
    </xdr:from>
    <xdr:to>
      <xdr:col>60</xdr:col>
      <xdr:colOff>552450</xdr:colOff>
      <xdr:row>24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41205150" y="40957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61</xdr:col>
      <xdr:colOff>38100</xdr:colOff>
      <xdr:row>24</xdr:row>
      <xdr:rowOff>95250</xdr:rowOff>
    </xdr:from>
    <xdr:to>
      <xdr:col>61</xdr:col>
      <xdr:colOff>257175</xdr:colOff>
      <xdr:row>24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41681400" y="4095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438150</xdr:colOff>
      <xdr:row>31</xdr:row>
      <xdr:rowOff>28575</xdr:rowOff>
    </xdr:from>
    <xdr:to>
      <xdr:col>59</xdr:col>
      <xdr:colOff>438150</xdr:colOff>
      <xdr:row>32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40709850" y="51339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61</xdr:col>
      <xdr:colOff>400050</xdr:colOff>
      <xdr:row>31</xdr:row>
      <xdr:rowOff>19050</xdr:rowOff>
    </xdr:from>
    <xdr:to>
      <xdr:col>61</xdr:col>
      <xdr:colOff>400050</xdr:colOff>
      <xdr:row>32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42043350" y="51244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61</xdr:col>
      <xdr:colOff>504825</xdr:colOff>
      <xdr:row>24</xdr:row>
      <xdr:rowOff>19050</xdr:rowOff>
    </xdr:from>
    <xdr:to>
      <xdr:col>62</xdr:col>
      <xdr:colOff>95250</xdr:colOff>
      <xdr:row>24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42148125" y="40195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61</xdr:col>
      <xdr:colOff>495300</xdr:colOff>
      <xdr:row>30</xdr:row>
      <xdr:rowOff>123825</xdr:rowOff>
    </xdr:from>
    <xdr:to>
      <xdr:col>62</xdr:col>
      <xdr:colOff>76200</xdr:colOff>
      <xdr:row>30</xdr:row>
      <xdr:rowOff>133350</xdr:rowOff>
    </xdr:to>
    <xdr:sp>
      <xdr:nvSpPr>
        <xdr:cNvPr id="18" name="Line 18"/>
        <xdr:cNvSpPr>
          <a:spLocks/>
        </xdr:cNvSpPr>
      </xdr:nvSpPr>
      <xdr:spPr>
        <a:xfrm flipV="1">
          <a:off x="42138600" y="5076825"/>
          <a:ext cx="266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9525</xdr:colOff>
      <xdr:row>24</xdr:row>
      <xdr:rowOff>19050</xdr:rowOff>
    </xdr:from>
    <xdr:to>
      <xdr:col>59</xdr:col>
      <xdr:colOff>304800</xdr:colOff>
      <xdr:row>30</xdr:row>
      <xdr:rowOff>123825</xdr:rowOff>
    </xdr:to>
    <xdr:sp>
      <xdr:nvSpPr>
        <xdr:cNvPr id="19" name="Rectangle 19"/>
        <xdr:cNvSpPr>
          <a:spLocks/>
        </xdr:cNvSpPr>
      </xdr:nvSpPr>
      <xdr:spPr>
        <a:xfrm>
          <a:off x="40281225" y="4019550"/>
          <a:ext cx="295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666750</xdr:colOff>
      <xdr:row>31</xdr:row>
      <xdr:rowOff>133350</xdr:rowOff>
    </xdr:from>
    <xdr:to>
      <xdr:col>61</xdr:col>
      <xdr:colOff>409575</xdr:colOff>
      <xdr:row>31</xdr:row>
      <xdr:rowOff>133350</xdr:rowOff>
    </xdr:to>
    <xdr:sp>
      <xdr:nvSpPr>
        <xdr:cNvPr id="20" name="Line 20"/>
        <xdr:cNvSpPr>
          <a:spLocks/>
        </xdr:cNvSpPr>
      </xdr:nvSpPr>
      <xdr:spPr>
        <a:xfrm>
          <a:off x="40938450" y="523875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428625</xdr:colOff>
      <xdr:row>31</xdr:row>
      <xdr:rowOff>133350</xdr:rowOff>
    </xdr:from>
    <xdr:to>
      <xdr:col>59</xdr:col>
      <xdr:colOff>390525</xdr:colOff>
      <xdr:row>31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407003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61</xdr:col>
      <xdr:colOff>628650</xdr:colOff>
      <xdr:row>24</xdr:row>
      <xdr:rowOff>0</xdr:rowOff>
    </xdr:from>
    <xdr:to>
      <xdr:col>61</xdr:col>
      <xdr:colOff>628650</xdr:colOff>
      <xdr:row>27</xdr:row>
      <xdr:rowOff>57150</xdr:rowOff>
    </xdr:to>
    <xdr:sp>
      <xdr:nvSpPr>
        <xdr:cNvPr id="22" name="Line 22"/>
        <xdr:cNvSpPr>
          <a:spLocks/>
        </xdr:cNvSpPr>
      </xdr:nvSpPr>
      <xdr:spPr>
        <a:xfrm flipV="1">
          <a:off x="42271950" y="40005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61</xdr:col>
      <xdr:colOff>628650</xdr:colOff>
      <xdr:row>27</xdr:row>
      <xdr:rowOff>66675</xdr:rowOff>
    </xdr:from>
    <xdr:to>
      <xdr:col>61</xdr:col>
      <xdr:colOff>628650</xdr:colOff>
      <xdr:row>30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42271950" y="45529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19050</xdr:colOff>
      <xdr:row>24</xdr:row>
      <xdr:rowOff>123825</xdr:rowOff>
    </xdr:from>
    <xdr:to>
      <xdr:col>59</xdr:col>
      <xdr:colOff>314325</xdr:colOff>
      <xdr:row>24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40290750" y="41243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28575</xdr:colOff>
      <xdr:row>25</xdr:row>
      <xdr:rowOff>95250</xdr:rowOff>
    </xdr:from>
    <xdr:to>
      <xdr:col>59</xdr:col>
      <xdr:colOff>295275</xdr:colOff>
      <xdr:row>25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40300275" y="4257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9525</xdr:colOff>
      <xdr:row>26</xdr:row>
      <xdr:rowOff>85725</xdr:rowOff>
    </xdr:from>
    <xdr:to>
      <xdr:col>59</xdr:col>
      <xdr:colOff>295275</xdr:colOff>
      <xdr:row>26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40281225" y="44100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19050</xdr:colOff>
      <xdr:row>27</xdr:row>
      <xdr:rowOff>85725</xdr:rowOff>
    </xdr:from>
    <xdr:to>
      <xdr:col>59</xdr:col>
      <xdr:colOff>295275</xdr:colOff>
      <xdr:row>27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40290750" y="4572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0</xdr:colOff>
      <xdr:row>28</xdr:row>
      <xdr:rowOff>85725</xdr:rowOff>
    </xdr:from>
    <xdr:to>
      <xdr:col>59</xdr:col>
      <xdr:colOff>314325</xdr:colOff>
      <xdr:row>28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40271700" y="4733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28575</xdr:colOff>
      <xdr:row>29</xdr:row>
      <xdr:rowOff>85725</xdr:rowOff>
    </xdr:from>
    <xdr:to>
      <xdr:col>59</xdr:col>
      <xdr:colOff>304800</xdr:colOff>
      <xdr:row>29</xdr:row>
      <xdr:rowOff>85725</xdr:rowOff>
    </xdr:to>
    <xdr:sp>
      <xdr:nvSpPr>
        <xdr:cNvPr id="29" name="Line 29"/>
        <xdr:cNvSpPr>
          <a:spLocks/>
        </xdr:cNvSpPr>
      </xdr:nvSpPr>
      <xdr:spPr>
        <a:xfrm>
          <a:off x="40300275" y="48863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19050</xdr:colOff>
      <xdr:row>30</xdr:row>
      <xdr:rowOff>19050</xdr:rowOff>
    </xdr:from>
    <xdr:to>
      <xdr:col>59</xdr:col>
      <xdr:colOff>304800</xdr:colOff>
      <xdr:row>30</xdr:row>
      <xdr:rowOff>19050</xdr:rowOff>
    </xdr:to>
    <xdr:sp>
      <xdr:nvSpPr>
        <xdr:cNvPr id="30" name="Line 30"/>
        <xdr:cNvSpPr>
          <a:spLocks/>
        </xdr:cNvSpPr>
      </xdr:nvSpPr>
      <xdr:spPr>
        <a:xfrm>
          <a:off x="40290750" y="49720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219075</xdr:colOff>
      <xdr:row>26</xdr:row>
      <xdr:rowOff>0</xdr:rowOff>
    </xdr:from>
    <xdr:to>
      <xdr:col>60</xdr:col>
      <xdr:colOff>219075</xdr:colOff>
      <xdr:row>28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41176575" y="4324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60</xdr:col>
      <xdr:colOff>114300</xdr:colOff>
      <xdr:row>27</xdr:row>
      <xdr:rowOff>161925</xdr:rowOff>
    </xdr:from>
    <xdr:to>
      <xdr:col>61</xdr:col>
      <xdr:colOff>47625</xdr:colOff>
      <xdr:row>27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41071800" y="46482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30"/>
  <sheetViews>
    <sheetView tabSelected="1" workbookViewId="0" topLeftCell="N1">
      <selection activeCell="S18" sqref="S18"/>
    </sheetView>
  </sheetViews>
  <sheetFormatPr defaultColWidth="9.00390625" defaultRowHeight="14.25"/>
  <cols>
    <col min="1" max="1" width="4.375" style="107" customWidth="1"/>
    <col min="2" max="2" width="6.00390625" style="107" customWidth="1"/>
    <col min="3" max="3" width="7.25390625" style="107" customWidth="1"/>
    <col min="4" max="4" width="7.25390625" style="47" customWidth="1"/>
    <col min="5" max="5" width="6.375" style="107" customWidth="1"/>
    <col min="6" max="7" width="6.00390625" style="107" customWidth="1"/>
    <col min="8" max="8" width="6.375" style="107" customWidth="1"/>
    <col min="9" max="9" width="5.50390625" style="107" customWidth="1"/>
    <col min="10" max="10" width="6.00390625" style="114" customWidth="1"/>
    <col min="11" max="11" width="7.25390625" style="115" customWidth="1"/>
    <col min="12" max="12" width="6.375" style="47" customWidth="1"/>
    <col min="13" max="13" width="6.00390625" style="107" customWidth="1"/>
    <col min="14" max="26" width="9.00390625" style="107" customWidth="1"/>
    <col min="27" max="27" width="1.00390625" style="107" customWidth="1"/>
    <col min="28" max="16384" width="9.00390625" style="107" customWidth="1"/>
  </cols>
  <sheetData>
    <row r="1" ht="12"/>
    <row r="2" spans="1:12" ht="25.5">
      <c r="A2" s="229" t="s">
        <v>70</v>
      </c>
      <c r="B2" s="100" t="s">
        <v>71</v>
      </c>
      <c r="C2" s="100" t="s">
        <v>73</v>
      </c>
      <c r="D2" s="101" t="s">
        <v>75</v>
      </c>
      <c r="E2" s="100" t="s">
        <v>77</v>
      </c>
      <c r="F2" s="102" t="s">
        <v>78</v>
      </c>
      <c r="G2" s="100" t="s">
        <v>79</v>
      </c>
      <c r="H2" s="100" t="s">
        <v>80</v>
      </c>
      <c r="I2" s="103" t="s">
        <v>81</v>
      </c>
      <c r="J2" s="104" t="s">
        <v>82</v>
      </c>
      <c r="K2" s="105" t="s">
        <v>83</v>
      </c>
      <c r="L2" s="106" t="s">
        <v>84</v>
      </c>
    </row>
    <row r="3" spans="1:12" ht="12">
      <c r="A3" s="229"/>
      <c r="B3" s="108" t="s">
        <v>86</v>
      </c>
      <c r="C3" s="109">
        <v>0.34</v>
      </c>
      <c r="D3" s="110">
        <v>100</v>
      </c>
      <c r="E3" s="109">
        <f>25*D3/1000</f>
        <v>2.5</v>
      </c>
      <c r="F3" s="109">
        <v>0.7</v>
      </c>
      <c r="G3" s="109">
        <v>1.05</v>
      </c>
      <c r="H3" s="109">
        <v>0</v>
      </c>
      <c r="I3" s="109">
        <v>0</v>
      </c>
      <c r="J3" s="109">
        <v>0.98</v>
      </c>
      <c r="K3" s="111">
        <f>C3+E3+F3+G3+H3+J3+I3</f>
        <v>5.57</v>
      </c>
      <c r="L3" s="112">
        <f>(C3+E3+F3+G3+H3+I3)*1.2+J3*1.4</f>
        <v>6.88</v>
      </c>
    </row>
    <row r="4" spans="1:12" ht="12">
      <c r="A4" s="229"/>
      <c r="B4" s="108" t="s">
        <v>87</v>
      </c>
      <c r="C4" s="113">
        <v>0.34</v>
      </c>
      <c r="D4" s="110">
        <v>200</v>
      </c>
      <c r="E4" s="113">
        <f>25*D4/1000</f>
        <v>5</v>
      </c>
      <c r="F4" s="113">
        <v>0.7</v>
      </c>
      <c r="G4" s="113">
        <v>1.05</v>
      </c>
      <c r="H4" s="109">
        <v>0</v>
      </c>
      <c r="I4" s="113">
        <v>2</v>
      </c>
      <c r="J4" s="109">
        <v>1.5</v>
      </c>
      <c r="K4" s="111">
        <f>C4+E4+F4+G4+H4+J4+I4</f>
        <v>10.59</v>
      </c>
      <c r="L4" s="112">
        <f>(C4+E4+F4+G4+H4+I4)*1.2+J4*1.4</f>
        <v>13.008</v>
      </c>
    </row>
    <row r="5" spans="1:12" ht="12">
      <c r="A5" s="229"/>
      <c r="B5" s="108" t="s">
        <v>88</v>
      </c>
      <c r="C5" s="109">
        <v>0.3</v>
      </c>
      <c r="D5" s="110">
        <v>110</v>
      </c>
      <c r="E5" s="109">
        <f>25*D5/1000</f>
        <v>2.75</v>
      </c>
      <c r="F5" s="109">
        <v>0.7</v>
      </c>
      <c r="G5" s="109">
        <v>0</v>
      </c>
      <c r="H5" s="109">
        <v>0</v>
      </c>
      <c r="I5" s="109">
        <v>0</v>
      </c>
      <c r="J5" s="109">
        <v>1.5</v>
      </c>
      <c r="K5" s="111">
        <f>C5+E5+F5+G5+H5+J5+I5</f>
        <v>5.25</v>
      </c>
      <c r="L5" s="112">
        <f>(C5+E5+F5+G5+H5+I5)*1.2+J5*1.4</f>
        <v>6.6</v>
      </c>
    </row>
    <row r="6" spans="1:12" ht="12">
      <c r="A6" s="229"/>
      <c r="B6" s="108" t="s">
        <v>89</v>
      </c>
      <c r="C6" s="113">
        <v>0.34</v>
      </c>
      <c r="D6" s="110">
        <v>100</v>
      </c>
      <c r="E6" s="113">
        <f>25*D6/1000</f>
        <v>2.5</v>
      </c>
      <c r="F6" s="113">
        <v>0.7</v>
      </c>
      <c r="G6" s="113">
        <v>1.05</v>
      </c>
      <c r="H6" s="109">
        <v>0.8</v>
      </c>
      <c r="I6" s="113">
        <v>0</v>
      </c>
      <c r="J6" s="109">
        <f>2*0.65</f>
        <v>1.3</v>
      </c>
      <c r="K6" s="111">
        <f>C6+E6+F6+G6+H6+J6+I6</f>
        <v>6.6899999999999995</v>
      </c>
      <c r="L6" s="112">
        <f>(C6+E6+F6+G6+H6+I6)*1.2+J6*1.4</f>
        <v>8.287999999999998</v>
      </c>
    </row>
    <row r="7" spans="1:12" ht="12">
      <c r="A7" s="229"/>
      <c r="B7" s="108" t="s">
        <v>91</v>
      </c>
      <c r="C7" s="109">
        <v>0.34</v>
      </c>
      <c r="D7" s="110">
        <v>100</v>
      </c>
      <c r="E7" s="109">
        <f>25*D7/1000</f>
        <v>2.5</v>
      </c>
      <c r="F7" s="109">
        <v>0.7</v>
      </c>
      <c r="G7" s="109">
        <v>1.05</v>
      </c>
      <c r="H7" s="109">
        <f>12*0.08</f>
        <v>0.96</v>
      </c>
      <c r="I7" s="109">
        <v>0</v>
      </c>
      <c r="J7" s="109">
        <f>2*0.65</f>
        <v>1.3</v>
      </c>
      <c r="K7" s="111">
        <f>C7+E7+F7+G7+H7+J7+I7</f>
        <v>6.85</v>
      </c>
      <c r="L7" s="112">
        <f>(C7+E7+F7+G7+H7+I7)*1.2+J7*1.4</f>
        <v>8.479999999999999</v>
      </c>
    </row>
    <row r="8" ht="12"/>
    <row r="9" ht="12"/>
    <row r="10" ht="12"/>
    <row r="11" ht="12"/>
    <row r="12" spans="1:12" ht="25.5">
      <c r="A12" s="229" t="s">
        <v>92</v>
      </c>
      <c r="B12" s="116" t="s">
        <v>72</v>
      </c>
      <c r="C12" s="117" t="s">
        <v>74</v>
      </c>
      <c r="D12" s="118" t="s">
        <v>76</v>
      </c>
      <c r="E12" s="119" t="s">
        <v>93</v>
      </c>
      <c r="F12" s="116" t="s">
        <v>94</v>
      </c>
      <c r="G12" s="116" t="s">
        <v>95</v>
      </c>
      <c r="H12" s="120" t="s">
        <v>96</v>
      </c>
      <c r="I12" s="121" t="s">
        <v>97</v>
      </c>
      <c r="J12" s="122" t="s">
        <v>98</v>
      </c>
      <c r="K12" s="119" t="s">
        <v>99</v>
      </c>
      <c r="L12" s="122" t="s">
        <v>100</v>
      </c>
    </row>
    <row r="13" spans="1:12" ht="12">
      <c r="A13" s="229"/>
      <c r="B13" s="113">
        <v>0.34</v>
      </c>
      <c r="C13" s="123">
        <v>120</v>
      </c>
      <c r="D13" s="113">
        <f>25*C13/1000</f>
        <v>3</v>
      </c>
      <c r="E13" s="113">
        <v>0.6</v>
      </c>
      <c r="F13" s="113">
        <v>0.4</v>
      </c>
      <c r="G13" s="113">
        <v>0.4</v>
      </c>
      <c r="H13" s="123">
        <v>0</v>
      </c>
      <c r="I13" s="113">
        <f>10*H13</f>
        <v>0</v>
      </c>
      <c r="J13" s="113">
        <v>0.4</v>
      </c>
      <c r="K13" s="113">
        <v>0</v>
      </c>
      <c r="L13" s="113">
        <v>1.05</v>
      </c>
    </row>
    <row r="14" spans="1:12" ht="12">
      <c r="A14" s="229"/>
      <c r="B14" s="109">
        <v>0.34</v>
      </c>
      <c r="C14" s="123">
        <v>100</v>
      </c>
      <c r="D14" s="109">
        <f>25*C14/1000</f>
        <v>2.5</v>
      </c>
      <c r="E14" s="109">
        <v>0.6</v>
      </c>
      <c r="F14" s="109">
        <v>0.4</v>
      </c>
      <c r="G14" s="109">
        <v>0.4</v>
      </c>
      <c r="H14" s="123">
        <v>0.06</v>
      </c>
      <c r="I14" s="109">
        <f>10*H14</f>
        <v>0.6</v>
      </c>
      <c r="J14" s="109">
        <v>0.4</v>
      </c>
      <c r="K14" s="113">
        <v>0</v>
      </c>
      <c r="L14" s="109">
        <v>0</v>
      </c>
    </row>
    <row r="15" spans="2:12" ht="12">
      <c r="B15" s="109">
        <v>0.34</v>
      </c>
      <c r="C15" s="123">
        <v>130</v>
      </c>
      <c r="D15" s="109">
        <f>25*C15/1000</f>
        <v>3.25</v>
      </c>
      <c r="E15" s="109">
        <v>0.6</v>
      </c>
      <c r="F15" s="109">
        <v>0.4</v>
      </c>
      <c r="G15" s="109">
        <v>0.4</v>
      </c>
      <c r="H15" s="123">
        <v>0.06</v>
      </c>
      <c r="I15" s="109">
        <f>10*H15</f>
        <v>0.6</v>
      </c>
      <c r="J15" s="109">
        <v>0.4</v>
      </c>
      <c r="K15" s="113">
        <v>0</v>
      </c>
      <c r="L15" s="109">
        <v>0</v>
      </c>
    </row>
    <row r="16" spans="3:6" ht="12">
      <c r="C16" s="218"/>
      <c r="D16" s="219"/>
      <c r="E16" s="220"/>
      <c r="F16" s="221"/>
    </row>
    <row r="17" spans="3:6" ht="12">
      <c r="C17" s="108"/>
      <c r="D17" s="108"/>
      <c r="E17" s="222"/>
      <c r="F17" s="223"/>
    </row>
    <row r="18" spans="3:27" ht="20.25">
      <c r="C18" s="108"/>
      <c r="D18" s="108"/>
      <c r="E18" s="217"/>
      <c r="F18" s="223"/>
      <c r="Q18" s="124"/>
      <c r="R18" s="125"/>
      <c r="S18" s="125"/>
      <c r="T18" s="125"/>
      <c r="U18" s="125"/>
      <c r="V18" s="125"/>
      <c r="W18" s="125"/>
      <c r="X18" s="125"/>
      <c r="Y18" s="125"/>
      <c r="Z18" s="125"/>
      <c r="AA18" s="125"/>
    </row>
    <row r="19" spans="3:27" ht="20.25">
      <c r="C19" s="108"/>
      <c r="D19" s="108"/>
      <c r="E19" s="217"/>
      <c r="F19" s="223"/>
      <c r="Q19" s="126"/>
      <c r="R19" s="127"/>
      <c r="S19" s="127"/>
      <c r="T19" s="127"/>
      <c r="U19" s="127"/>
      <c r="V19" s="127"/>
      <c r="W19" s="127"/>
      <c r="X19" s="127"/>
      <c r="Y19" s="127"/>
      <c r="Z19" s="127"/>
      <c r="AA19" s="127"/>
    </row>
    <row r="20" spans="3:27" ht="15.75">
      <c r="C20" s="108"/>
      <c r="D20" s="214"/>
      <c r="E20" s="108"/>
      <c r="F20" s="108"/>
      <c r="Q20" s="128" t="s">
        <v>101</v>
      </c>
      <c r="R20" s="129" t="s">
        <v>103</v>
      </c>
      <c r="S20" s="129"/>
      <c r="T20" s="129"/>
      <c r="U20" s="129"/>
      <c r="V20" s="130" t="s">
        <v>104</v>
      </c>
      <c r="W20" s="130" t="s">
        <v>105</v>
      </c>
      <c r="X20" s="130" t="s">
        <v>106</v>
      </c>
      <c r="Y20" s="130" t="s">
        <v>107</v>
      </c>
      <c r="Z20" s="130" t="s">
        <v>108</v>
      </c>
      <c r="AA20" s="131"/>
    </row>
    <row r="21" spans="17:27" ht="17.25" customHeight="1">
      <c r="Q21" s="132" t="s">
        <v>109</v>
      </c>
      <c r="R21" s="129" t="s">
        <v>110</v>
      </c>
      <c r="S21" s="129"/>
      <c r="T21" s="129"/>
      <c r="U21" s="129"/>
      <c r="V21" s="133">
        <v>1</v>
      </c>
      <c r="W21" s="134">
        <v>0.0667</v>
      </c>
      <c r="X21" s="134">
        <v>0.0667</v>
      </c>
      <c r="Y21" s="134">
        <v>0.0234</v>
      </c>
      <c r="Z21" s="134">
        <v>0.0234</v>
      </c>
      <c r="AA21" s="135"/>
    </row>
    <row r="22" spans="17:27" ht="15">
      <c r="Q22" s="136"/>
      <c r="R22" s="137" t="s">
        <v>112</v>
      </c>
      <c r="S22" s="137" t="s">
        <v>114</v>
      </c>
      <c r="T22" s="138" t="s">
        <v>116</v>
      </c>
      <c r="U22" s="138" t="s">
        <v>118</v>
      </c>
      <c r="V22" s="130" t="s">
        <v>119</v>
      </c>
      <c r="W22" s="130" t="s">
        <v>120</v>
      </c>
      <c r="X22" s="130" t="s">
        <v>121</v>
      </c>
      <c r="Y22" s="130" t="s">
        <v>122</v>
      </c>
      <c r="Z22" s="130" t="s">
        <v>123</v>
      </c>
      <c r="AA22" s="135"/>
    </row>
    <row r="23" spans="17:27" ht="13.5">
      <c r="Q23" s="136"/>
      <c r="R23" s="139">
        <v>3</v>
      </c>
      <c r="S23" s="139">
        <v>3</v>
      </c>
      <c r="T23" s="139">
        <f>R23/S23</f>
        <v>1</v>
      </c>
      <c r="U23" s="140">
        <f>S23/R23</f>
        <v>1</v>
      </c>
      <c r="V23" s="133">
        <v>1</v>
      </c>
      <c r="W23" s="134">
        <v>0.0667</v>
      </c>
      <c r="X23" s="134">
        <v>0.0667</v>
      </c>
      <c r="Y23" s="134">
        <v>0.0234</v>
      </c>
      <c r="Z23" s="134">
        <v>0.0234</v>
      </c>
      <c r="AA23" s="135"/>
    </row>
    <row r="24" spans="6:27" ht="15.75" customHeight="1">
      <c r="F24" s="108"/>
      <c r="G24" s="211"/>
      <c r="H24" s="211"/>
      <c r="I24" s="211"/>
      <c r="J24" s="212"/>
      <c r="K24" s="213"/>
      <c r="L24" s="214"/>
      <c r="M24" s="108"/>
      <c r="Q24" s="136"/>
      <c r="R24" s="141" t="s">
        <v>125</v>
      </c>
      <c r="S24" s="142" t="s">
        <v>127</v>
      </c>
      <c r="T24" s="143" t="s">
        <v>129</v>
      </c>
      <c r="U24" s="144" t="s">
        <v>131</v>
      </c>
      <c r="V24" s="145" t="s">
        <v>133</v>
      </c>
      <c r="W24" s="146" t="s">
        <v>134</v>
      </c>
      <c r="X24" s="147" t="s">
        <v>135</v>
      </c>
      <c r="Y24" s="147" t="s">
        <v>136</v>
      </c>
      <c r="Z24" s="147" t="s">
        <v>137</v>
      </c>
      <c r="AA24" s="135"/>
    </row>
    <row r="25" spans="6:27" ht="12.75">
      <c r="F25" s="215"/>
      <c r="G25" s="108"/>
      <c r="H25" s="108"/>
      <c r="I25" s="108"/>
      <c r="J25" s="216"/>
      <c r="K25" s="213"/>
      <c r="L25" s="214"/>
      <c r="M25" s="108"/>
      <c r="Q25" s="148" t="s">
        <v>139</v>
      </c>
      <c r="R25" s="139">
        <f>IF(R23&lt;=S23,R23,IF(S23&lt;R23,S23))</f>
        <v>3</v>
      </c>
      <c r="S25" s="139">
        <v>8.2</v>
      </c>
      <c r="T25" s="149">
        <f>IF(V23=V21,V25,IF(V23&gt;V21,(V25-V21)/(V23-V21)))</f>
        <v>1</v>
      </c>
      <c r="U25" s="150">
        <v>11</v>
      </c>
      <c r="V25" s="151">
        <f>IF(T23&gt;1,U23,IF(T23&lt;=1,T23))</f>
        <v>1</v>
      </c>
      <c r="W25" s="152">
        <f>T25*(W23-W21)+W21</f>
        <v>0.0667</v>
      </c>
      <c r="X25" s="152">
        <f>T25*(X23-X21)+X21</f>
        <v>0.0667</v>
      </c>
      <c r="Y25" s="152">
        <f>T25*(Y23-Y21)+Y21</f>
        <v>0.0234</v>
      </c>
      <c r="Z25" s="152">
        <f>T25*(Z23-Z21)+Z21</f>
        <v>0.0234</v>
      </c>
      <c r="AA25" s="135"/>
    </row>
    <row r="26" spans="6:27" ht="15.75">
      <c r="F26" s="215"/>
      <c r="G26" s="108"/>
      <c r="H26" s="108"/>
      <c r="I26" s="108"/>
      <c r="J26" s="216"/>
      <c r="K26" s="213"/>
      <c r="L26" s="214"/>
      <c r="M26" s="108"/>
      <c r="Q26" s="153" t="s">
        <v>140</v>
      </c>
      <c r="R26" s="154" t="s">
        <v>141</v>
      </c>
      <c r="S26" s="155" t="s">
        <v>143</v>
      </c>
      <c r="T26" s="155" t="s">
        <v>143</v>
      </c>
      <c r="U26" s="155" t="s">
        <v>145</v>
      </c>
      <c r="V26" s="155" t="s">
        <v>147</v>
      </c>
      <c r="W26" s="156" t="s">
        <v>149</v>
      </c>
      <c r="X26" s="156" t="s">
        <v>151</v>
      </c>
      <c r="Y26" s="156" t="s">
        <v>153</v>
      </c>
      <c r="Z26" s="156" t="s">
        <v>155</v>
      </c>
      <c r="AA26" s="135"/>
    </row>
    <row r="27" spans="6:27" ht="12.75">
      <c r="F27" s="215"/>
      <c r="G27" s="108"/>
      <c r="H27" s="108"/>
      <c r="I27" s="108"/>
      <c r="J27" s="216"/>
      <c r="K27" s="213"/>
      <c r="L27" s="214"/>
      <c r="M27" s="108"/>
      <c r="Q27" s="157"/>
      <c r="R27" s="128">
        <v>100</v>
      </c>
      <c r="S27" s="128">
        <v>21</v>
      </c>
      <c r="T27" s="128">
        <v>33</v>
      </c>
      <c r="U27" s="128">
        <f>R27-S27</f>
        <v>79</v>
      </c>
      <c r="V27" s="128">
        <f>R27-T27</f>
        <v>67</v>
      </c>
      <c r="W27" s="158">
        <f>W25*S25*R25*R25</f>
        <v>4.922459999999999</v>
      </c>
      <c r="X27" s="158">
        <f>X25*S25*R25*R25</f>
        <v>4.922459999999999</v>
      </c>
      <c r="Y27" s="158">
        <f>Y25*S25*R25*R25+Z25*S25*R25*R25/5</f>
        <v>2.072304</v>
      </c>
      <c r="Z27" s="158">
        <f>Z25*S25*R25*R25+Y25*S25*R25*R25/5</f>
        <v>2.072304</v>
      </c>
      <c r="AA27" s="135"/>
    </row>
    <row r="28" spans="6:27" ht="12.75">
      <c r="F28" s="108"/>
      <c r="G28" s="108"/>
      <c r="H28" s="108"/>
      <c r="I28" s="108"/>
      <c r="J28" s="217"/>
      <c r="K28" s="213"/>
      <c r="L28" s="214"/>
      <c r="M28" s="108"/>
      <c r="Q28" s="157"/>
      <c r="R28" s="128"/>
      <c r="S28" s="128"/>
      <c r="T28" s="128"/>
      <c r="U28" s="128"/>
      <c r="V28" s="155" t="s">
        <v>157</v>
      </c>
      <c r="W28" s="159">
        <f>(U27-SQRT(U27*U27-2*W27*1000000/(U25*1000)))*1000*U25/210</f>
        <v>308.1888136568223</v>
      </c>
      <c r="X28" s="159">
        <f>(V27-SQRT(V27*V27-2*X27*1000000/(U25*1000)))*1000*U25/210</f>
        <v>369.2836292155142</v>
      </c>
      <c r="Y28" s="159">
        <f>(U27-SQRT(U27*U27-2*Y27*1000000/(U25*1000)))*1000*U25/210</f>
        <v>126.85730566503929</v>
      </c>
      <c r="Z28" s="159">
        <f>(V27-SQRT(V27*V27-2*Z27*1000000/(U25*1000)))*1000*U25/210</f>
        <v>150.51280617253695</v>
      </c>
      <c r="AA28" s="135"/>
    </row>
    <row r="29" spans="6:27" ht="12.75">
      <c r="F29" s="108"/>
      <c r="G29" s="108"/>
      <c r="H29" s="108"/>
      <c r="I29" s="108"/>
      <c r="J29" s="217"/>
      <c r="K29" s="213"/>
      <c r="L29" s="214"/>
      <c r="M29" s="108"/>
      <c r="Q29" s="160"/>
      <c r="R29" s="128"/>
      <c r="S29" s="128"/>
      <c r="T29" s="128"/>
      <c r="U29" s="128"/>
      <c r="V29" s="155" t="s">
        <v>158</v>
      </c>
      <c r="W29" s="159">
        <f>W28*21/31</f>
        <v>208.77306731591187</v>
      </c>
      <c r="X29" s="159">
        <f>X28*21/31</f>
        <v>250.1598778556709</v>
      </c>
      <c r="Y29" s="159">
        <f>Y28*21/31</f>
        <v>85.9355941601879</v>
      </c>
      <c r="Z29" s="159">
        <f>Z28*21/31</f>
        <v>101.96028805236375</v>
      </c>
      <c r="AA29" s="161"/>
    </row>
    <row r="30" spans="6:27" ht="12.75">
      <c r="F30" s="108"/>
      <c r="G30" s="108"/>
      <c r="H30" s="108"/>
      <c r="I30" s="108"/>
      <c r="J30" s="217"/>
      <c r="K30" s="213"/>
      <c r="L30" s="214"/>
      <c r="M30" s="211"/>
      <c r="Q30" s="162"/>
      <c r="R30" s="163"/>
      <c r="S30" s="163"/>
      <c r="T30" s="163"/>
      <c r="U30" s="163"/>
      <c r="V30" s="163"/>
      <c r="W30" s="163"/>
      <c r="X30" s="163"/>
      <c r="Y30" s="163"/>
      <c r="Z30" s="163"/>
      <c r="AA30" s="164"/>
    </row>
    <row r="31" spans="6:27" ht="15">
      <c r="F31" s="108"/>
      <c r="G31" s="108"/>
      <c r="H31" s="108"/>
      <c r="I31" s="108"/>
      <c r="J31" s="217"/>
      <c r="K31" s="213"/>
      <c r="L31" s="214"/>
      <c r="M31" s="108"/>
      <c r="Q31" s="128" t="s">
        <v>101</v>
      </c>
      <c r="R31" s="129" t="s">
        <v>103</v>
      </c>
      <c r="S31" s="129"/>
      <c r="T31" s="129"/>
      <c r="U31" s="129"/>
      <c r="V31" s="130" t="s">
        <v>104</v>
      </c>
      <c r="W31" s="130" t="s">
        <v>105</v>
      </c>
      <c r="X31" s="130" t="s">
        <v>106</v>
      </c>
      <c r="Y31" s="130" t="s">
        <v>107</v>
      </c>
      <c r="Z31" s="130" t="s">
        <v>108</v>
      </c>
      <c r="AA31" s="165"/>
    </row>
    <row r="32" spans="6:27" ht="33.75">
      <c r="F32" s="108"/>
      <c r="G32" s="108"/>
      <c r="H32" s="108"/>
      <c r="I32" s="108"/>
      <c r="J32" s="217"/>
      <c r="K32" s="213"/>
      <c r="L32" s="214"/>
      <c r="M32" s="108"/>
      <c r="Q32" s="166" t="s">
        <v>159</v>
      </c>
      <c r="R32" s="167" t="s">
        <v>160</v>
      </c>
      <c r="S32" s="129"/>
      <c r="T32" s="129"/>
      <c r="U32" s="129"/>
      <c r="V32" s="133">
        <v>0.75</v>
      </c>
      <c r="W32" s="134">
        <v>0</v>
      </c>
      <c r="X32" s="134">
        <v>0</v>
      </c>
      <c r="Y32" s="134">
        <v>0.0619</v>
      </c>
      <c r="Z32" s="134">
        <v>0.0318</v>
      </c>
      <c r="AA32" s="168"/>
    </row>
    <row r="33" spans="17:27" ht="15">
      <c r="Q33" s="169"/>
      <c r="R33" s="137" t="s">
        <v>112</v>
      </c>
      <c r="S33" s="137" t="s">
        <v>114</v>
      </c>
      <c r="T33" s="138" t="s">
        <v>116</v>
      </c>
      <c r="U33" s="138" t="s">
        <v>118</v>
      </c>
      <c r="V33" s="130" t="s">
        <v>119</v>
      </c>
      <c r="W33" s="130" t="s">
        <v>120</v>
      </c>
      <c r="X33" s="130" t="s">
        <v>121</v>
      </c>
      <c r="Y33" s="130" t="s">
        <v>122</v>
      </c>
      <c r="Z33" s="130" t="s">
        <v>123</v>
      </c>
      <c r="AA33" s="168"/>
    </row>
    <row r="34" spans="12:27" ht="13.5">
      <c r="L34" s="47">
        <f>7.2-1.5</f>
        <v>5.7</v>
      </c>
      <c r="Q34" s="169"/>
      <c r="R34" s="139">
        <v>4.2</v>
      </c>
      <c r="S34" s="139">
        <v>5.4</v>
      </c>
      <c r="T34" s="139">
        <f>R34/S34</f>
        <v>0.7777777777777778</v>
      </c>
      <c r="U34" s="140">
        <f>S34/R34</f>
        <v>1.2857142857142858</v>
      </c>
      <c r="V34" s="133">
        <v>0.8</v>
      </c>
      <c r="W34" s="134">
        <v>0</v>
      </c>
      <c r="X34" s="134">
        <v>0</v>
      </c>
      <c r="Y34" s="134">
        <v>0.056</v>
      </c>
      <c r="Z34" s="134">
        <v>0.0334</v>
      </c>
      <c r="AA34" s="168"/>
    </row>
    <row r="35" spans="12:27" ht="25.5">
      <c r="L35" s="47">
        <f>7.28*2.85+0.5*6.07*2.85*2.85</f>
        <v>45.3997875</v>
      </c>
      <c r="Q35" s="169"/>
      <c r="R35" s="141" t="s">
        <v>161</v>
      </c>
      <c r="S35" s="142" t="s">
        <v>162</v>
      </c>
      <c r="T35" s="143" t="s">
        <v>163</v>
      </c>
      <c r="U35" s="144" t="s">
        <v>164</v>
      </c>
      <c r="V35" s="145" t="s">
        <v>165</v>
      </c>
      <c r="W35" s="146" t="s">
        <v>166</v>
      </c>
      <c r="X35" s="147" t="s">
        <v>167</v>
      </c>
      <c r="Y35" s="147" t="s">
        <v>168</v>
      </c>
      <c r="Z35" s="147" t="s">
        <v>169</v>
      </c>
      <c r="AA35" s="168"/>
    </row>
    <row r="36" spans="17:27" ht="12">
      <c r="Q36" s="148" t="s">
        <v>170</v>
      </c>
      <c r="R36" s="139">
        <f>IF(R34&lt;=S34,R34,IF(S34&lt;R34,S34))</f>
        <v>4.2</v>
      </c>
      <c r="S36" s="139">
        <v>8.21</v>
      </c>
      <c r="T36" s="149">
        <f>IF(V34=V32,V36,IF(V34&gt;V32,(V36-V32)/(V34-V32)))</f>
        <v>0.5555555555555554</v>
      </c>
      <c r="U36" s="150">
        <v>11</v>
      </c>
      <c r="V36" s="151">
        <f>IF(T34&gt;1,U34,IF(T34&lt;=1,T34))</f>
        <v>0.7777777777777778</v>
      </c>
      <c r="W36" s="152">
        <f>T36*(W34-W32)+W32</f>
        <v>0</v>
      </c>
      <c r="X36" s="152">
        <f>T36*(X34-X32)+X32</f>
        <v>0</v>
      </c>
      <c r="Y36" s="152">
        <f>T36*(Y34-Y32)+Y32</f>
        <v>0.05862222222222222</v>
      </c>
      <c r="Z36" s="152">
        <f>T36*(Z34-Z32)+Z32</f>
        <v>0.03268888888888889</v>
      </c>
      <c r="AA36" s="168"/>
    </row>
    <row r="37" spans="17:27" ht="15.75">
      <c r="Q37" s="153" t="s">
        <v>171</v>
      </c>
      <c r="R37" s="128" t="s">
        <v>172</v>
      </c>
      <c r="S37" s="155" t="s">
        <v>173</v>
      </c>
      <c r="T37" s="155" t="s">
        <v>173</v>
      </c>
      <c r="U37" s="155" t="s">
        <v>174</v>
      </c>
      <c r="V37" s="155" t="s">
        <v>175</v>
      </c>
      <c r="W37" s="156" t="s">
        <v>176</v>
      </c>
      <c r="X37" s="156" t="s">
        <v>177</v>
      </c>
      <c r="Y37" s="156" t="s">
        <v>178</v>
      </c>
      <c r="Z37" s="156" t="s">
        <v>179</v>
      </c>
      <c r="AA37" s="168"/>
    </row>
    <row r="38" spans="17:27" ht="12">
      <c r="Q38" s="157"/>
      <c r="R38" s="128">
        <v>120</v>
      </c>
      <c r="S38" s="128">
        <v>21</v>
      </c>
      <c r="T38" s="128">
        <v>33</v>
      </c>
      <c r="U38" s="128">
        <f>R38-S38</f>
        <v>99</v>
      </c>
      <c r="V38" s="128">
        <f>R38-T38</f>
        <v>87</v>
      </c>
      <c r="W38" s="158">
        <f>W36*S36*R36*R36</f>
        <v>0</v>
      </c>
      <c r="X38" s="158">
        <f>X36*S36*R36*R36</f>
        <v>0</v>
      </c>
      <c r="Y38" s="158">
        <f>Y36*S36*R36*R36+Z36*S36*R36*R36/5</f>
        <v>9.436757904</v>
      </c>
      <c r="Z38" s="158">
        <f>Z36*S36*R36*R36+Y36*S36*R36*R36/5</f>
        <v>6.432134352000001</v>
      </c>
      <c r="AA38" s="168"/>
    </row>
    <row r="39" spans="17:27" ht="12.75">
      <c r="Q39" s="157"/>
      <c r="R39" s="128"/>
      <c r="S39" s="128"/>
      <c r="T39" s="128"/>
      <c r="U39" s="128"/>
      <c r="V39" s="155" t="s">
        <v>180</v>
      </c>
      <c r="W39" s="159">
        <f>(U38-SQRT(U38*U38-2*W38*1000000/(U36*1000)))*1000*U36/210</f>
        <v>0</v>
      </c>
      <c r="X39" s="159">
        <f>(V38-SQRT(V38*V38-2*X38*1000000/(U36*1000)))*1000*U36/210</f>
        <v>0</v>
      </c>
      <c r="Y39" s="159">
        <f>(U38-SQRT(U38*U38-2*Y38*1000000/(U36*1000)))*1000*U36/210</f>
        <v>475.7298936954303</v>
      </c>
      <c r="Z39" s="159">
        <f>(V38-SQRT(V38*V38-2*Z38*1000000/(U36*1000)))*1000*U36/210</f>
        <v>366.8234762672776</v>
      </c>
      <c r="AA39" s="168"/>
    </row>
    <row r="40" spans="17:27" ht="12.75">
      <c r="Q40" s="160"/>
      <c r="R40" s="128"/>
      <c r="S40" s="128"/>
      <c r="T40" s="128"/>
      <c r="U40" s="128"/>
      <c r="V40" s="155" t="s">
        <v>158</v>
      </c>
      <c r="W40" s="159">
        <f>W39*21/31</f>
        <v>0</v>
      </c>
      <c r="X40" s="159">
        <f>X39*21/31</f>
        <v>0</v>
      </c>
      <c r="Y40" s="159">
        <f>Y39*21/31</f>
        <v>322.26863766464635</v>
      </c>
      <c r="Z40" s="159">
        <f>Z39*21/31</f>
        <v>248.49332263267195</v>
      </c>
      <c r="AA40" s="170"/>
    </row>
    <row r="41" spans="17:27" ht="12">
      <c r="Q41" s="162"/>
      <c r="R41" s="163"/>
      <c r="S41" s="163"/>
      <c r="T41" s="163"/>
      <c r="U41" s="163"/>
      <c r="V41" s="163"/>
      <c r="W41" s="163"/>
      <c r="X41" s="163"/>
      <c r="Y41" s="163"/>
      <c r="Z41" s="163"/>
      <c r="AA41" s="164"/>
    </row>
    <row r="42" spans="17:27" ht="15">
      <c r="Q42" s="128" t="s">
        <v>181</v>
      </c>
      <c r="R42" s="129" t="s">
        <v>182</v>
      </c>
      <c r="S42" s="129"/>
      <c r="T42" s="129"/>
      <c r="U42" s="129"/>
      <c r="V42" s="130" t="s">
        <v>183</v>
      </c>
      <c r="W42" s="130" t="s">
        <v>184</v>
      </c>
      <c r="X42" s="130" t="s">
        <v>185</v>
      </c>
      <c r="Y42" s="130" t="s">
        <v>186</v>
      </c>
      <c r="Z42" s="130" t="s">
        <v>187</v>
      </c>
      <c r="AA42" s="171"/>
    </row>
    <row r="43" spans="17:27" ht="33.75">
      <c r="Q43" s="172" t="s">
        <v>188</v>
      </c>
      <c r="R43" s="129" t="s">
        <v>190</v>
      </c>
      <c r="S43" s="129"/>
      <c r="T43" s="129"/>
      <c r="U43" s="129"/>
      <c r="V43" s="133">
        <v>0.5</v>
      </c>
      <c r="W43" s="134">
        <v>0.0836</v>
      </c>
      <c r="X43" s="134">
        <v>0.0563</v>
      </c>
      <c r="Y43" s="134">
        <v>0.0409</v>
      </c>
      <c r="Z43" s="134">
        <v>0.0028</v>
      </c>
      <c r="AA43" s="173"/>
    </row>
    <row r="44" spans="17:27" ht="15">
      <c r="Q44" s="174"/>
      <c r="R44" s="137" t="s">
        <v>191</v>
      </c>
      <c r="S44" s="137" t="s">
        <v>192</v>
      </c>
      <c r="T44" s="138" t="s">
        <v>193</v>
      </c>
      <c r="U44" s="138" t="s">
        <v>194</v>
      </c>
      <c r="V44" s="130" t="s">
        <v>195</v>
      </c>
      <c r="W44" s="130" t="s">
        <v>196</v>
      </c>
      <c r="X44" s="130" t="s">
        <v>197</v>
      </c>
      <c r="Y44" s="130" t="s">
        <v>198</v>
      </c>
      <c r="Z44" s="130" t="s">
        <v>199</v>
      </c>
      <c r="AA44" s="173"/>
    </row>
    <row r="45" spans="17:27" ht="13.5">
      <c r="Q45" s="174"/>
      <c r="R45" s="139">
        <v>1.8</v>
      </c>
      <c r="S45" s="139">
        <v>3.6</v>
      </c>
      <c r="T45" s="139">
        <f>R45/S45</f>
        <v>0.5</v>
      </c>
      <c r="U45" s="140">
        <f>S45/R45</f>
        <v>2</v>
      </c>
      <c r="V45" s="133">
        <v>0.5</v>
      </c>
      <c r="W45" s="134">
        <v>0.0836</v>
      </c>
      <c r="X45" s="134">
        <v>0.0563</v>
      </c>
      <c r="Y45" s="134">
        <v>0.0409</v>
      </c>
      <c r="Z45" s="134">
        <v>0.0028</v>
      </c>
      <c r="AA45" s="173"/>
    </row>
    <row r="46" spans="17:27" ht="25.5">
      <c r="Q46" s="174"/>
      <c r="R46" s="141" t="s">
        <v>200</v>
      </c>
      <c r="S46" s="142" t="s">
        <v>201</v>
      </c>
      <c r="T46" s="143" t="s">
        <v>202</v>
      </c>
      <c r="U46" s="144" t="s">
        <v>203</v>
      </c>
      <c r="V46" s="145" t="s">
        <v>204</v>
      </c>
      <c r="W46" s="146" t="s">
        <v>205</v>
      </c>
      <c r="X46" s="147" t="s">
        <v>206</v>
      </c>
      <c r="Y46" s="147" t="s">
        <v>207</v>
      </c>
      <c r="Z46" s="147" t="s">
        <v>208</v>
      </c>
      <c r="AA46" s="173"/>
    </row>
    <row r="47" spans="17:27" ht="12">
      <c r="Q47" s="148" t="s">
        <v>209</v>
      </c>
      <c r="R47" s="139">
        <f>IF(R45&lt;=S45,R45,IF(S45&lt;R45,S45))</f>
        <v>1.8</v>
      </c>
      <c r="S47" s="139">
        <v>8.2</v>
      </c>
      <c r="T47" s="149">
        <f>IF(V45=V43,V47,IF(V45&gt;V43,(V47-V43)/(V45-V43)))</f>
        <v>0.5</v>
      </c>
      <c r="U47" s="150">
        <v>11</v>
      </c>
      <c r="V47" s="151">
        <f>IF(T45&gt;1,U45,IF(T45&lt;=1,T45))</f>
        <v>0.5</v>
      </c>
      <c r="W47" s="152">
        <f>T47*(W45-W43)+W43</f>
        <v>0.0836</v>
      </c>
      <c r="X47" s="152">
        <f>T47*(X45-X43)+X43</f>
        <v>0.0563</v>
      </c>
      <c r="Y47" s="152">
        <f>T47*(Y45-Y43)+Y43</f>
        <v>0.0409</v>
      </c>
      <c r="Z47" s="152">
        <f>T47*(Z45-Z43)+Z43</f>
        <v>0.0028</v>
      </c>
      <c r="AA47" s="173"/>
    </row>
    <row r="48" spans="17:27" ht="15.75">
      <c r="Q48" s="153" t="s">
        <v>210</v>
      </c>
      <c r="R48" s="154" t="s">
        <v>211</v>
      </c>
      <c r="S48" s="155" t="s">
        <v>212</v>
      </c>
      <c r="T48" s="155" t="s">
        <v>212</v>
      </c>
      <c r="U48" s="155" t="s">
        <v>213</v>
      </c>
      <c r="V48" s="155" t="s">
        <v>214</v>
      </c>
      <c r="W48" s="156" t="s">
        <v>215</v>
      </c>
      <c r="X48" s="156" t="s">
        <v>216</v>
      </c>
      <c r="Y48" s="156" t="s">
        <v>217</v>
      </c>
      <c r="Z48" s="156" t="s">
        <v>218</v>
      </c>
      <c r="AA48" s="173"/>
    </row>
    <row r="49" spans="17:27" ht="12">
      <c r="Q49" s="157"/>
      <c r="R49" s="128">
        <v>100</v>
      </c>
      <c r="S49" s="128">
        <v>21</v>
      </c>
      <c r="T49" s="128">
        <v>33</v>
      </c>
      <c r="U49" s="128">
        <f>R49-S49</f>
        <v>79</v>
      </c>
      <c r="V49" s="128">
        <f>R49-T49</f>
        <v>67</v>
      </c>
      <c r="W49" s="158">
        <f>W47*S47*R47*R47</f>
        <v>2.2210848</v>
      </c>
      <c r="X49" s="158">
        <f>X47*S47*R47*R47</f>
        <v>1.4957783999999998</v>
      </c>
      <c r="Y49" s="158">
        <f>Y47*S47*R47*R47+Z47*S47*R47*R47/5</f>
        <v>1.1015092799999997</v>
      </c>
      <c r="Z49" s="158">
        <f>Z47*S47*R47*R47+Y47*S47*R47*R47/5</f>
        <v>0.29171663999999997</v>
      </c>
      <c r="AA49" s="173"/>
    </row>
    <row r="50" spans="17:27" ht="12.75">
      <c r="Q50" s="157"/>
      <c r="R50" s="128"/>
      <c r="S50" s="128"/>
      <c r="T50" s="128"/>
      <c r="U50" s="128"/>
      <c r="V50" s="155" t="s">
        <v>219</v>
      </c>
      <c r="W50" s="159">
        <f>(U49-SQRT(U49*U49-2*W49*1000000/(U47*1000)))*1000*U47/210</f>
        <v>136.11972139337072</v>
      </c>
      <c r="X50" s="159">
        <f>(V49-SQRT(V49*V49-2*X49*1000000/(U47*1000)))*1000*U47/210</f>
        <v>107.97062553681494</v>
      </c>
      <c r="Y50" s="159">
        <f>(U49-SQRT(U49*U49-2*Y49*1000000/(U47*1000)))*1000*U47/210</f>
        <v>66.93736394184451</v>
      </c>
      <c r="Z50" s="159">
        <f>(V49-SQRT(V49*V49-2*Z49*1000000/(U47*1000)))*1000*U47/210</f>
        <v>20.794844111863615</v>
      </c>
      <c r="AA50" s="173"/>
    </row>
    <row r="51" spans="17:27" ht="12.75">
      <c r="Q51" s="160"/>
      <c r="R51" s="128"/>
      <c r="S51" s="128"/>
      <c r="T51" s="128"/>
      <c r="U51" s="128"/>
      <c r="V51" s="155" t="s">
        <v>158</v>
      </c>
      <c r="W51" s="159">
        <f>W50*21/31</f>
        <v>92.21013384712211</v>
      </c>
      <c r="X51" s="159">
        <f>X50*21/31</f>
        <v>73.14139149268108</v>
      </c>
      <c r="Y51" s="159">
        <f>Y50*21/31</f>
        <v>45.344665896088216</v>
      </c>
      <c r="Z51" s="159">
        <f>Z50*21/31</f>
        <v>14.086829882230191</v>
      </c>
      <c r="AA51" s="175"/>
    </row>
    <row r="52" spans="17:27" ht="12">
      <c r="Q52" s="162"/>
      <c r="R52" s="163"/>
      <c r="S52" s="163"/>
      <c r="T52" s="163"/>
      <c r="U52" s="163"/>
      <c r="V52" s="163"/>
      <c r="W52" s="163"/>
      <c r="X52" s="163"/>
      <c r="Y52" s="163"/>
      <c r="Z52" s="163"/>
      <c r="AA52" s="164"/>
    </row>
    <row r="53" spans="17:27" ht="15.75">
      <c r="Q53" s="128" t="s">
        <v>220</v>
      </c>
      <c r="R53" s="176" t="s">
        <v>221</v>
      </c>
      <c r="S53" s="176"/>
      <c r="T53" s="176"/>
      <c r="U53" s="176"/>
      <c r="V53" s="177" t="s">
        <v>222</v>
      </c>
      <c r="W53" s="177" t="s">
        <v>223</v>
      </c>
      <c r="X53" s="177" t="s">
        <v>225</v>
      </c>
      <c r="Y53" s="177" t="s">
        <v>227</v>
      </c>
      <c r="Z53" s="177" t="s">
        <v>229</v>
      </c>
      <c r="AA53" s="178"/>
    </row>
    <row r="54" spans="17:27" ht="33.75">
      <c r="Q54" s="179" t="s">
        <v>230</v>
      </c>
      <c r="R54" s="180" t="s">
        <v>231</v>
      </c>
      <c r="S54" s="181"/>
      <c r="T54" s="181"/>
      <c r="U54" s="182"/>
      <c r="V54" s="183">
        <v>0.9</v>
      </c>
      <c r="W54" s="134">
        <v>0.0773</v>
      </c>
      <c r="X54" s="134">
        <v>0.0714</v>
      </c>
      <c r="Y54" s="134">
        <v>0.0291</v>
      </c>
      <c r="Z54" s="134">
        <v>0.0226</v>
      </c>
      <c r="AA54" s="184"/>
    </row>
    <row r="55" spans="17:27" ht="15.75">
      <c r="Q55" s="185"/>
      <c r="R55" s="186" t="s">
        <v>232</v>
      </c>
      <c r="S55" s="186" t="s">
        <v>233</v>
      </c>
      <c r="T55" s="187" t="s">
        <v>234</v>
      </c>
      <c r="U55" s="187" t="s">
        <v>235</v>
      </c>
      <c r="V55" s="177" t="s">
        <v>236</v>
      </c>
      <c r="W55" s="177" t="s">
        <v>237</v>
      </c>
      <c r="X55" s="177" t="s">
        <v>238</v>
      </c>
      <c r="Y55" s="177" t="s">
        <v>239</v>
      </c>
      <c r="Z55" s="177" t="s">
        <v>240</v>
      </c>
      <c r="AA55" s="184"/>
    </row>
    <row r="56" spans="17:27" ht="13.5">
      <c r="Q56" s="185"/>
      <c r="R56" s="139">
        <v>3.6</v>
      </c>
      <c r="S56" s="139">
        <v>3.9</v>
      </c>
      <c r="T56" s="139">
        <f>R56/S56</f>
        <v>0.9230769230769231</v>
      </c>
      <c r="U56" s="140">
        <f>S56/R56</f>
        <v>1.0833333333333333</v>
      </c>
      <c r="V56" s="133">
        <v>0.95</v>
      </c>
      <c r="W56" s="134">
        <v>0.0724</v>
      </c>
      <c r="X56" s="134">
        <v>0.0696</v>
      </c>
      <c r="Y56" s="134">
        <v>0.0262</v>
      </c>
      <c r="Z56" s="134">
        <v>0.0232</v>
      </c>
      <c r="AA56" s="184"/>
    </row>
    <row r="57" spans="17:27" ht="25.5">
      <c r="Q57" s="185"/>
      <c r="R57" s="141" t="s">
        <v>241</v>
      </c>
      <c r="S57" s="142" t="s">
        <v>242</v>
      </c>
      <c r="T57" s="143" t="s">
        <v>243</v>
      </c>
      <c r="U57" s="144" t="s">
        <v>244</v>
      </c>
      <c r="V57" s="145" t="s">
        <v>245</v>
      </c>
      <c r="W57" s="188" t="s">
        <v>247</v>
      </c>
      <c r="X57" s="189" t="s">
        <v>249</v>
      </c>
      <c r="Y57" s="189" t="s">
        <v>251</v>
      </c>
      <c r="Z57" s="189" t="s">
        <v>253</v>
      </c>
      <c r="AA57" s="184"/>
    </row>
    <row r="58" spans="17:27" ht="12">
      <c r="Q58" s="148" t="s">
        <v>254</v>
      </c>
      <c r="R58" s="139">
        <f>IF(R56&lt;=S56,R56,IF(S56&lt;R56,S56))</f>
        <v>3.6</v>
      </c>
      <c r="S58" s="139">
        <v>8.2</v>
      </c>
      <c r="T58" s="149">
        <f>IF(V56=V54,V58,IF(V56&gt;V54,(V58-V54)/(V56-V54)))</f>
        <v>0.46153846153846273</v>
      </c>
      <c r="U58" s="150">
        <v>11</v>
      </c>
      <c r="V58" s="151">
        <f>IF(T56&gt;1,U56,IF(T56&lt;=1,T56))</f>
        <v>0.9230769230769231</v>
      </c>
      <c r="W58" s="152">
        <f>T58*(W56-W54)+W54</f>
        <v>0.07503846153846153</v>
      </c>
      <c r="X58" s="152">
        <f>T58*(X56-X54)+X54</f>
        <v>0.07056923076923077</v>
      </c>
      <c r="Y58" s="152">
        <f>T58*(Y56-Y54)+Y54</f>
        <v>0.02776153846153846</v>
      </c>
      <c r="Z58" s="152">
        <f>T58*(Z56-Z54)+Z54</f>
        <v>0.022876923076923076</v>
      </c>
      <c r="AA58" s="184"/>
    </row>
    <row r="59" spans="17:27" ht="15.75">
      <c r="Q59" s="153" t="s">
        <v>255</v>
      </c>
      <c r="R59" s="154" t="s">
        <v>256</v>
      </c>
      <c r="S59" s="155" t="s">
        <v>257</v>
      </c>
      <c r="T59" s="155" t="s">
        <v>257</v>
      </c>
      <c r="U59" s="155" t="s">
        <v>258</v>
      </c>
      <c r="V59" s="155" t="s">
        <v>259</v>
      </c>
      <c r="W59" s="156" t="s">
        <v>260</v>
      </c>
      <c r="X59" s="156" t="s">
        <v>261</v>
      </c>
      <c r="Y59" s="156" t="s">
        <v>262</v>
      </c>
      <c r="Z59" s="156" t="s">
        <v>263</v>
      </c>
      <c r="AA59" s="184"/>
    </row>
    <row r="60" spans="17:27" ht="12">
      <c r="Q60" s="157"/>
      <c r="R60" s="128">
        <v>100</v>
      </c>
      <c r="S60" s="128">
        <v>21</v>
      </c>
      <c r="T60" s="128">
        <v>33</v>
      </c>
      <c r="U60" s="128">
        <f>R60-S60</f>
        <v>79</v>
      </c>
      <c r="V60" s="128">
        <f>R60-T60</f>
        <v>67</v>
      </c>
      <c r="W60" s="158">
        <f>W58*S58*R58*R58</f>
        <v>7.974487384615383</v>
      </c>
      <c r="X60" s="158">
        <f>X58*S58*R58*R58</f>
        <v>7.499533292307694</v>
      </c>
      <c r="Y60" s="158">
        <f>Y58*S58*R58*R58+Z58*S58*R58*R58/5</f>
        <v>3.436509489230769</v>
      </c>
      <c r="Z60" s="158">
        <f>Z58*S58*R58*R58+Y58*S58*R58*R58/5</f>
        <v>3.0212312123076925</v>
      </c>
      <c r="AA60" s="184"/>
    </row>
    <row r="61" spans="17:27" ht="12.75">
      <c r="Q61" s="157"/>
      <c r="R61" s="128"/>
      <c r="S61" s="128"/>
      <c r="T61" s="128"/>
      <c r="U61" s="128"/>
      <c r="V61" s="155" t="s">
        <v>264</v>
      </c>
      <c r="W61" s="159">
        <f>(U60-SQRT(U60*U60-2*W60*1000000/(U58*1000)))*1000*U58/210</f>
        <v>512.4049760684895</v>
      </c>
      <c r="X61" s="159">
        <f>(V60-SQRT(V60*V60-2*X60*1000000/(U58*1000)))*1000*U58/210</f>
        <v>581.1294379143152</v>
      </c>
      <c r="Y61" s="159">
        <f>(U60-SQRT(U60*U60-2*Y60*1000000/(U58*1000)))*1000*U58/210</f>
        <v>212.6049853760616</v>
      </c>
      <c r="Z61" s="159">
        <f>(V60-SQRT(V60*V60-2*Z60*1000000/(U58*1000)))*1000*U58/210</f>
        <v>221.73318424455252</v>
      </c>
      <c r="AA61" s="184"/>
    </row>
    <row r="62" spans="17:27" ht="12.75">
      <c r="Q62" s="160"/>
      <c r="R62" s="128"/>
      <c r="S62" s="128"/>
      <c r="T62" s="128"/>
      <c r="U62" s="128"/>
      <c r="V62" s="155" t="s">
        <v>158</v>
      </c>
      <c r="W62" s="159">
        <f>W61*21/31</f>
        <v>347.1130483044606</v>
      </c>
      <c r="X62" s="159">
        <f>X61*21/31</f>
        <v>393.66832890969744</v>
      </c>
      <c r="Y62" s="159">
        <f>Y61*21/31</f>
        <v>144.02273202894494</v>
      </c>
      <c r="Z62" s="159">
        <f>Z61*21/31</f>
        <v>150.2063506172775</v>
      </c>
      <c r="AA62" s="190"/>
    </row>
    <row r="63" spans="17:27" ht="12">
      <c r="Q63" s="162"/>
      <c r="R63" s="163"/>
      <c r="S63" s="163"/>
      <c r="T63" s="163"/>
      <c r="U63" s="163"/>
      <c r="V63" s="163"/>
      <c r="W63" s="163"/>
      <c r="X63" s="163"/>
      <c r="Y63" s="163"/>
      <c r="Z63" s="163"/>
      <c r="AA63" s="164"/>
    </row>
    <row r="64" spans="17:27" ht="15.75">
      <c r="Q64" s="128" t="s">
        <v>220</v>
      </c>
      <c r="R64" s="129" t="s">
        <v>221</v>
      </c>
      <c r="S64" s="129"/>
      <c r="T64" s="129"/>
      <c r="U64" s="129"/>
      <c r="V64" s="177" t="s">
        <v>222</v>
      </c>
      <c r="W64" s="177" t="s">
        <v>223</v>
      </c>
      <c r="X64" s="177" t="s">
        <v>225</v>
      </c>
      <c r="Y64" s="177" t="s">
        <v>227</v>
      </c>
      <c r="Z64" s="177" t="s">
        <v>229</v>
      </c>
      <c r="AA64" s="191"/>
    </row>
    <row r="65" spans="17:27" ht="33.75">
      <c r="Q65" s="192" t="s">
        <v>265</v>
      </c>
      <c r="R65" s="167" t="s">
        <v>266</v>
      </c>
      <c r="S65" s="129"/>
      <c r="T65" s="129"/>
      <c r="U65" s="129"/>
      <c r="V65" s="133">
        <v>0.75</v>
      </c>
      <c r="W65" s="193">
        <v>0</v>
      </c>
      <c r="X65" s="193">
        <v>0</v>
      </c>
      <c r="Y65" s="134">
        <v>0.0619</v>
      </c>
      <c r="Z65" s="134">
        <v>0.0318</v>
      </c>
      <c r="AA65" s="194"/>
    </row>
    <row r="66" spans="17:27" ht="15.75">
      <c r="Q66" s="195"/>
      <c r="R66" s="137" t="s">
        <v>232</v>
      </c>
      <c r="S66" s="137" t="s">
        <v>233</v>
      </c>
      <c r="T66" s="138" t="s">
        <v>234</v>
      </c>
      <c r="U66" s="138" t="s">
        <v>235</v>
      </c>
      <c r="V66" s="177" t="s">
        <v>236</v>
      </c>
      <c r="W66" s="177" t="s">
        <v>237</v>
      </c>
      <c r="X66" s="177" t="s">
        <v>238</v>
      </c>
      <c r="Y66" s="177" t="s">
        <v>239</v>
      </c>
      <c r="Z66" s="177" t="s">
        <v>240</v>
      </c>
      <c r="AA66" s="194"/>
    </row>
    <row r="67" spans="17:27" ht="13.5">
      <c r="Q67" s="195"/>
      <c r="R67" s="139">
        <v>3.3</v>
      </c>
      <c r="S67" s="139">
        <v>4.2</v>
      </c>
      <c r="T67" s="139">
        <f>R67/S67</f>
        <v>0.7857142857142856</v>
      </c>
      <c r="U67" s="140">
        <f>S67/R67</f>
        <v>1.272727272727273</v>
      </c>
      <c r="V67" s="133">
        <v>0.8</v>
      </c>
      <c r="W67" s="134">
        <v>0</v>
      </c>
      <c r="X67" s="134">
        <v>0</v>
      </c>
      <c r="Y67" s="134">
        <v>0.056</v>
      </c>
      <c r="Z67" s="134">
        <v>0.0334</v>
      </c>
      <c r="AA67" s="194"/>
    </row>
    <row r="68" spans="17:27" ht="25.5">
      <c r="Q68" s="195"/>
      <c r="R68" s="141" t="s">
        <v>241</v>
      </c>
      <c r="S68" s="142" t="s">
        <v>242</v>
      </c>
      <c r="T68" s="143" t="s">
        <v>243</v>
      </c>
      <c r="U68" s="144" t="s">
        <v>244</v>
      </c>
      <c r="V68" s="145" t="s">
        <v>245</v>
      </c>
      <c r="W68" s="188" t="s">
        <v>247</v>
      </c>
      <c r="X68" s="189" t="s">
        <v>249</v>
      </c>
      <c r="Y68" s="189" t="s">
        <v>251</v>
      </c>
      <c r="Z68" s="189" t="s">
        <v>253</v>
      </c>
      <c r="AA68" s="194"/>
    </row>
    <row r="69" spans="17:27" ht="12">
      <c r="Q69" s="148" t="s">
        <v>254</v>
      </c>
      <c r="R69" s="139">
        <f>IF(R67&lt;=S67,R67,IF(S67&lt;R67,S67))</f>
        <v>3.3</v>
      </c>
      <c r="S69" s="139">
        <v>8.2</v>
      </c>
      <c r="T69" s="149">
        <f>IF(V67=V65,V69,IF(V67&gt;V65,(V69-V65)/(V67-V65)))</f>
        <v>0.7142857142857111</v>
      </c>
      <c r="U69" s="150">
        <v>11</v>
      </c>
      <c r="V69" s="151">
        <f>IF(T67&gt;1,U67,IF(T67&lt;=1,T67))</f>
        <v>0.7857142857142856</v>
      </c>
      <c r="W69" s="152">
        <f>T69*(W67-W65)+W65</f>
        <v>0</v>
      </c>
      <c r="X69" s="152">
        <f>T69*(X67-X65)+X65</f>
        <v>0</v>
      </c>
      <c r="Y69" s="152">
        <f>T69*(Y67-Y65)+Y65</f>
        <v>0.057685714285714305</v>
      </c>
      <c r="Z69" s="152">
        <f>T69*(Z67-Z65)+Z65</f>
        <v>0.032942857142857135</v>
      </c>
      <c r="AA69" s="194"/>
    </row>
    <row r="70" spans="17:27" ht="15.75">
      <c r="Q70" s="153" t="s">
        <v>267</v>
      </c>
      <c r="R70" s="154" t="s">
        <v>268</v>
      </c>
      <c r="S70" s="155" t="s">
        <v>269</v>
      </c>
      <c r="T70" s="155" t="s">
        <v>269</v>
      </c>
      <c r="U70" s="155" t="s">
        <v>270</v>
      </c>
      <c r="V70" s="155" t="s">
        <v>271</v>
      </c>
      <c r="W70" s="156" t="s">
        <v>272</v>
      </c>
      <c r="X70" s="156" t="s">
        <v>273</v>
      </c>
      <c r="Y70" s="156" t="s">
        <v>274</v>
      </c>
      <c r="Z70" s="156" t="s">
        <v>275</v>
      </c>
      <c r="AA70" s="194"/>
    </row>
    <row r="71" spans="17:27" ht="12">
      <c r="Q71" s="157"/>
      <c r="R71" s="128">
        <v>100</v>
      </c>
      <c r="S71" s="128">
        <v>21</v>
      </c>
      <c r="T71" s="128">
        <v>33</v>
      </c>
      <c r="U71" s="128">
        <f>R71-S71</f>
        <v>79</v>
      </c>
      <c r="V71" s="128">
        <f>R71-T71</f>
        <v>67</v>
      </c>
      <c r="W71" s="158">
        <f>W69*S69*R69*R69</f>
        <v>0</v>
      </c>
      <c r="X71" s="158">
        <f>X69*S69*R69*R69</f>
        <v>0</v>
      </c>
      <c r="Y71" s="158">
        <f>Y69*S69*R69*R69+Z69*S69*R69*R69/5</f>
        <v>5.739565165714286</v>
      </c>
      <c r="Z71" s="158">
        <f>Z69*S69*R69*R69+Y69*S69*R69*R69/5</f>
        <v>3.9719750399999985</v>
      </c>
      <c r="AA71" s="194"/>
    </row>
    <row r="72" spans="17:27" ht="12.75">
      <c r="Q72" s="157"/>
      <c r="R72" s="128"/>
      <c r="S72" s="128"/>
      <c r="T72" s="128"/>
      <c r="U72" s="128"/>
      <c r="V72" s="155" t="s">
        <v>276</v>
      </c>
      <c r="W72" s="159">
        <f>(U71-SQRT(U71*U71-2*W71*1000000/(U69*1000)))*1000*U69/210</f>
        <v>0</v>
      </c>
      <c r="X72" s="159">
        <f>(V71-SQRT(V71*V71-2*X71*1000000/(U69*1000)))*1000*U69/210</f>
        <v>0</v>
      </c>
      <c r="Y72" s="159">
        <f>(U71-SQRT(U71*U71-2*Y71*1000000/(U69*1000)))*1000*U69/210</f>
        <v>361.77996256700334</v>
      </c>
      <c r="Z72" s="159">
        <f>(V71-SQRT(V71*V71-2*Z71*1000000/(U69*1000)))*1000*U69/210</f>
        <v>294.6718342882875</v>
      </c>
      <c r="AA72" s="194"/>
    </row>
    <row r="73" spans="17:27" ht="12.75">
      <c r="Q73" s="160"/>
      <c r="R73" s="128"/>
      <c r="S73" s="128"/>
      <c r="T73" s="128"/>
      <c r="U73" s="128"/>
      <c r="V73" s="155" t="s">
        <v>158</v>
      </c>
      <c r="W73" s="159">
        <f>W72*21/31</f>
        <v>0</v>
      </c>
      <c r="X73" s="159">
        <f>X72*21/31</f>
        <v>0</v>
      </c>
      <c r="Y73" s="159">
        <f>Y72*21/31</f>
        <v>245.07674883571195</v>
      </c>
      <c r="Z73" s="159">
        <f>Z72*21/31</f>
        <v>199.61640387271092</v>
      </c>
      <c r="AA73" s="196"/>
    </row>
    <row r="74" spans="17:27" ht="12">
      <c r="Q74" s="162"/>
      <c r="R74" s="163"/>
      <c r="S74" s="163"/>
      <c r="T74" s="163"/>
      <c r="U74" s="163"/>
      <c r="V74" s="163"/>
      <c r="W74" s="163"/>
      <c r="X74" s="163"/>
      <c r="Y74" s="163"/>
      <c r="Z74" s="163"/>
      <c r="AA74" s="164"/>
    </row>
    <row r="75" spans="17:27" ht="16.5">
      <c r="Q75" s="128" t="s">
        <v>9</v>
      </c>
      <c r="R75" s="129" t="s">
        <v>102</v>
      </c>
      <c r="S75" s="129"/>
      <c r="T75" s="129"/>
      <c r="U75" s="129"/>
      <c r="V75" s="177" t="s">
        <v>277</v>
      </c>
      <c r="W75" s="177" t="s">
        <v>278</v>
      </c>
      <c r="X75" s="177" t="s">
        <v>279</v>
      </c>
      <c r="Y75" s="177" t="s">
        <v>280</v>
      </c>
      <c r="Z75" s="177" t="s">
        <v>281</v>
      </c>
      <c r="AA75" s="197"/>
    </row>
    <row r="76" spans="17:27" ht="33.75">
      <c r="Q76" s="198" t="s">
        <v>282</v>
      </c>
      <c r="R76" s="129" t="s">
        <v>283</v>
      </c>
      <c r="S76" s="129"/>
      <c r="T76" s="129"/>
      <c r="U76" s="129"/>
      <c r="V76" s="133">
        <v>0.45</v>
      </c>
      <c r="W76" s="193">
        <v>-0.0649</v>
      </c>
      <c r="X76" s="134">
        <v>0.0189</v>
      </c>
      <c r="Y76" s="134">
        <v>-0.0016</v>
      </c>
      <c r="Z76" s="134">
        <v>0.0072</v>
      </c>
      <c r="AA76" s="199"/>
    </row>
    <row r="77" spans="17:27" ht="15.75">
      <c r="Q77" s="200"/>
      <c r="R77" s="137" t="s">
        <v>284</v>
      </c>
      <c r="S77" s="137" t="s">
        <v>285</v>
      </c>
      <c r="T77" s="138" t="s">
        <v>115</v>
      </c>
      <c r="U77" s="138" t="s">
        <v>117</v>
      </c>
      <c r="V77" s="177" t="s">
        <v>286</v>
      </c>
      <c r="W77" s="177" t="s">
        <v>287</v>
      </c>
      <c r="X77" s="177" t="s">
        <v>288</v>
      </c>
      <c r="Y77" s="177" t="s">
        <v>289</v>
      </c>
      <c r="Z77" s="177" t="s">
        <v>290</v>
      </c>
      <c r="AA77" s="199"/>
    </row>
    <row r="78" spans="17:27" ht="13.5">
      <c r="Q78" s="200"/>
      <c r="R78" s="139">
        <v>1.18</v>
      </c>
      <c r="S78" s="139">
        <v>2.4</v>
      </c>
      <c r="T78" s="139">
        <f>R78/S78</f>
        <v>0.49166666666666664</v>
      </c>
      <c r="U78" s="140">
        <f>S78/R78</f>
        <v>2.0338983050847457</v>
      </c>
      <c r="V78" s="133">
        <v>0.5</v>
      </c>
      <c r="W78" s="134">
        <v>-0.0734</v>
      </c>
      <c r="X78" s="134">
        <v>0.0255</v>
      </c>
      <c r="Y78" s="134">
        <v>0</v>
      </c>
      <c r="Z78" s="134">
        <v>0.0104</v>
      </c>
      <c r="AA78" s="199"/>
    </row>
    <row r="79" spans="17:27" ht="25.5">
      <c r="Q79" s="200"/>
      <c r="R79" s="141" t="s">
        <v>124</v>
      </c>
      <c r="S79" s="142" t="s">
        <v>126</v>
      </c>
      <c r="T79" s="143" t="s">
        <v>128</v>
      </c>
      <c r="U79" s="144" t="s">
        <v>130</v>
      </c>
      <c r="V79" s="145" t="s">
        <v>132</v>
      </c>
      <c r="W79" s="188" t="s">
        <v>246</v>
      </c>
      <c r="X79" s="189" t="s">
        <v>248</v>
      </c>
      <c r="Y79" s="189" t="s">
        <v>250</v>
      </c>
      <c r="Z79" s="189" t="s">
        <v>252</v>
      </c>
      <c r="AA79" s="199"/>
    </row>
    <row r="80" spans="17:27" ht="12">
      <c r="Q80" s="148" t="s">
        <v>138</v>
      </c>
      <c r="R80" s="139">
        <f>IF(R78&lt;=S78,R78,IF(S78&lt;R78,S78))</f>
        <v>1.18</v>
      </c>
      <c r="S80" s="139">
        <v>9.01</v>
      </c>
      <c r="T80" s="149">
        <f>IF(V78=V76,V80,IF(V78&gt;V76,(V80-V76)/(V78-V76)))</f>
        <v>0.8333333333333328</v>
      </c>
      <c r="U80" s="150">
        <v>11</v>
      </c>
      <c r="V80" s="151">
        <f>IF(T78&gt;1,U78,IF(T78&lt;=1,T78))</f>
        <v>0.49166666666666664</v>
      </c>
      <c r="W80" s="152">
        <f>T80*(W78-W76)+W76</f>
        <v>-0.07198333333333333</v>
      </c>
      <c r="X80" s="152">
        <f>T80*(X78-X76)+X76</f>
        <v>0.024399999999999995</v>
      </c>
      <c r="Y80" s="152">
        <f>T80*(Y78-Y76)+Y76</f>
        <v>-0.00026666666666666744</v>
      </c>
      <c r="Z80" s="152">
        <f>T80*(Z78-Z76)+Z76</f>
        <v>0.009866666666666664</v>
      </c>
      <c r="AA80" s="199"/>
    </row>
    <row r="81" spans="17:27" ht="16.5">
      <c r="Q81" s="153" t="s">
        <v>90</v>
      </c>
      <c r="R81" s="154" t="s">
        <v>291</v>
      </c>
      <c r="S81" s="155" t="s">
        <v>142</v>
      </c>
      <c r="T81" s="155" t="s">
        <v>142</v>
      </c>
      <c r="U81" s="155" t="s">
        <v>144</v>
      </c>
      <c r="V81" s="155" t="s">
        <v>146</v>
      </c>
      <c r="W81" s="156" t="s">
        <v>292</v>
      </c>
      <c r="X81" s="156" t="s">
        <v>150</v>
      </c>
      <c r="Y81" s="156" t="s">
        <v>152</v>
      </c>
      <c r="Z81" s="156" t="s">
        <v>154</v>
      </c>
      <c r="AA81" s="199"/>
    </row>
    <row r="82" spans="17:27" ht="12">
      <c r="Q82" s="157"/>
      <c r="R82" s="128">
        <v>100</v>
      </c>
      <c r="S82" s="128">
        <v>21</v>
      </c>
      <c r="T82" s="128">
        <v>33</v>
      </c>
      <c r="U82" s="128">
        <f>R82-S82</f>
        <v>79</v>
      </c>
      <c r="V82" s="128">
        <f>R82-T82</f>
        <v>67</v>
      </c>
      <c r="W82" s="158">
        <f>W80*S80*R80*R80</f>
        <v>-0.9030686359333332</v>
      </c>
      <c r="X82" s="158">
        <f>X80*S80*R80*R80</f>
        <v>0.3061107855999999</v>
      </c>
      <c r="Y82" s="158">
        <f>Y80*S80*R80*R80+Z80*S80*R80*R80/5</f>
        <v>0.021411027626666645</v>
      </c>
      <c r="Z82" s="158">
        <f>Z80*S80*R80*R80+Y80*S80*R80*R80/5</f>
        <v>0.12311340885333327</v>
      </c>
      <c r="AA82" s="199"/>
    </row>
    <row r="83" spans="17:27" ht="12.75">
      <c r="Q83" s="157"/>
      <c r="R83" s="128"/>
      <c r="S83" s="128"/>
      <c r="T83" s="128"/>
      <c r="U83" s="128"/>
      <c r="V83" s="155" t="s">
        <v>156</v>
      </c>
      <c r="W83" s="159">
        <f>(U82-SQRT(U82*U82-2*W82*1000000/(U80*1000)))*1000*U80/210</f>
        <v>-54.081121526435396</v>
      </c>
      <c r="X83" s="159">
        <f>(V82-SQRT(V82*V82-2*X82*1000000/(U80*1000)))*1000*U80/210</f>
        <v>21.82413191432859</v>
      </c>
      <c r="Y83" s="159">
        <f>(U82-SQRT(U82*U82-2*Y82*1000000/(U80*1000)))*1000*U80/210</f>
        <v>1.2907997304418066</v>
      </c>
      <c r="Z83" s="159">
        <f>(V82-SQRT(V82*V82-2*Z82*1000000/(U80*1000)))*1000*U80/210</f>
        <v>8.760999856233045</v>
      </c>
      <c r="AA83" s="199"/>
    </row>
    <row r="84" spans="17:27" ht="12.75">
      <c r="Q84" s="160"/>
      <c r="R84" s="128"/>
      <c r="S84" s="128"/>
      <c r="T84" s="128"/>
      <c r="U84" s="128"/>
      <c r="V84" s="155" t="s">
        <v>158</v>
      </c>
      <c r="W84" s="159">
        <f>W83*21/31</f>
        <v>-36.63559845339172</v>
      </c>
      <c r="X84" s="159">
        <f>X83*21/31</f>
        <v>14.784089361319367</v>
      </c>
      <c r="Y84" s="159">
        <f>Y83*21/31</f>
        <v>0.874412720621869</v>
      </c>
      <c r="Z84" s="159">
        <f>Z83*21/31</f>
        <v>5.934870870351419</v>
      </c>
      <c r="AA84" s="201"/>
    </row>
    <row r="85" spans="17:27" ht="12">
      <c r="Q85" s="162"/>
      <c r="R85" s="163"/>
      <c r="S85" s="163"/>
      <c r="T85" s="163"/>
      <c r="U85" s="163"/>
      <c r="V85" s="163"/>
      <c r="W85" s="163"/>
      <c r="X85" s="163"/>
      <c r="Y85" s="163"/>
      <c r="Z85" s="163"/>
      <c r="AA85" s="164"/>
    </row>
    <row r="86" spans="17:27" ht="15.75">
      <c r="Q86" s="128" t="s">
        <v>9</v>
      </c>
      <c r="R86" s="129" t="s">
        <v>102</v>
      </c>
      <c r="S86" s="129"/>
      <c r="T86" s="129"/>
      <c r="U86" s="129"/>
      <c r="V86" s="177" t="s">
        <v>293</v>
      </c>
      <c r="W86" s="177" t="s">
        <v>294</v>
      </c>
      <c r="X86" s="177" t="s">
        <v>224</v>
      </c>
      <c r="Y86" s="177" t="s">
        <v>226</v>
      </c>
      <c r="Z86" s="177" t="s">
        <v>228</v>
      </c>
      <c r="AA86" s="165"/>
    </row>
    <row r="87" spans="17:27" ht="33.75">
      <c r="Q87" s="166" t="s">
        <v>295</v>
      </c>
      <c r="R87" s="129" t="s">
        <v>189</v>
      </c>
      <c r="S87" s="129"/>
      <c r="T87" s="129"/>
      <c r="U87" s="129"/>
      <c r="V87" s="133">
        <v>0.5</v>
      </c>
      <c r="W87" s="134">
        <v>0.1177</v>
      </c>
      <c r="X87" s="134">
        <v>0.0782</v>
      </c>
      <c r="Y87" s="134">
        <v>0.056</v>
      </c>
      <c r="Z87" s="134">
        <v>0.0079</v>
      </c>
      <c r="AA87" s="168"/>
    </row>
    <row r="88" spans="17:27" ht="15.75">
      <c r="Q88" s="169"/>
      <c r="R88" s="137" t="s">
        <v>111</v>
      </c>
      <c r="S88" s="137" t="s">
        <v>113</v>
      </c>
      <c r="T88" s="138" t="s">
        <v>115</v>
      </c>
      <c r="U88" s="138" t="s">
        <v>117</v>
      </c>
      <c r="V88" s="177" t="s">
        <v>296</v>
      </c>
      <c r="W88" s="177" t="s">
        <v>287</v>
      </c>
      <c r="X88" s="177" t="s">
        <v>288</v>
      </c>
      <c r="Y88" s="177" t="s">
        <v>289</v>
      </c>
      <c r="Z88" s="177" t="s">
        <v>290</v>
      </c>
      <c r="AA88" s="168"/>
    </row>
    <row r="89" spans="17:27" ht="13.5">
      <c r="Q89" s="169"/>
      <c r="R89" s="139">
        <v>2.4</v>
      </c>
      <c r="S89" s="139">
        <v>4.8</v>
      </c>
      <c r="T89" s="139">
        <f>R89/S89</f>
        <v>0.5</v>
      </c>
      <c r="U89" s="140">
        <f>S89/R89</f>
        <v>2</v>
      </c>
      <c r="V89" s="133">
        <v>0.5</v>
      </c>
      <c r="W89" s="134">
        <v>0.1177</v>
      </c>
      <c r="X89" s="134">
        <v>0.0782</v>
      </c>
      <c r="Y89" s="134">
        <v>0.056</v>
      </c>
      <c r="Z89" s="134">
        <v>0.0079</v>
      </c>
      <c r="AA89" s="168"/>
    </row>
    <row r="90" spans="17:27" ht="25.5">
      <c r="Q90" s="169"/>
      <c r="R90" s="141" t="s">
        <v>124</v>
      </c>
      <c r="S90" s="142" t="s">
        <v>126</v>
      </c>
      <c r="T90" s="143" t="s">
        <v>128</v>
      </c>
      <c r="U90" s="144" t="s">
        <v>130</v>
      </c>
      <c r="V90" s="145" t="s">
        <v>132</v>
      </c>
      <c r="W90" s="188" t="s">
        <v>246</v>
      </c>
      <c r="X90" s="189" t="s">
        <v>248</v>
      </c>
      <c r="Y90" s="189" t="s">
        <v>250</v>
      </c>
      <c r="Z90" s="189" t="s">
        <v>252</v>
      </c>
      <c r="AA90" s="168"/>
    </row>
    <row r="91" spans="17:27" ht="12">
      <c r="Q91" s="148" t="s">
        <v>138</v>
      </c>
      <c r="R91" s="139">
        <f>IF(R89&lt;=S89,R89,IF(S89&lt;R89,S89))</f>
        <v>2.4</v>
      </c>
      <c r="S91" s="139">
        <v>8.21</v>
      </c>
      <c r="T91" s="149">
        <f>IF(V89=V87,V91,IF(V89&gt;V87,(V91-V87)/(V89-V87)))</f>
        <v>0.5</v>
      </c>
      <c r="U91" s="150">
        <v>11</v>
      </c>
      <c r="V91" s="151">
        <f>IF(T89&gt;1,U89,IF(T89&lt;=1,T89))</f>
        <v>0.5</v>
      </c>
      <c r="W91" s="152">
        <f>T91*(W89-W87)+W87</f>
        <v>0.1177</v>
      </c>
      <c r="X91" s="152">
        <f>T91*(X89-X87)+X87</f>
        <v>0.0782</v>
      </c>
      <c r="Y91" s="152">
        <f>T91*(Y89-Y87)+Y87</f>
        <v>0.056</v>
      </c>
      <c r="Z91" s="152">
        <f>T91*(Z89-Z87)+Z87</f>
        <v>0.0079</v>
      </c>
      <c r="AA91" s="168"/>
    </row>
    <row r="92" spans="17:27" ht="15.75">
      <c r="Q92" s="153" t="s">
        <v>85</v>
      </c>
      <c r="R92" s="154" t="s">
        <v>291</v>
      </c>
      <c r="S92" s="155" t="s">
        <v>142</v>
      </c>
      <c r="T92" s="155" t="s">
        <v>142</v>
      </c>
      <c r="U92" s="155" t="s">
        <v>144</v>
      </c>
      <c r="V92" s="155" t="s">
        <v>146</v>
      </c>
      <c r="W92" s="156" t="s">
        <v>148</v>
      </c>
      <c r="X92" s="156" t="s">
        <v>150</v>
      </c>
      <c r="Y92" s="156" t="s">
        <v>152</v>
      </c>
      <c r="Z92" s="156" t="s">
        <v>154</v>
      </c>
      <c r="AA92" s="168"/>
    </row>
    <row r="93" spans="17:27" ht="12">
      <c r="Q93" s="157"/>
      <c r="R93" s="128">
        <v>100</v>
      </c>
      <c r="S93" s="128">
        <v>21</v>
      </c>
      <c r="T93" s="128">
        <v>33</v>
      </c>
      <c r="U93" s="128">
        <f>R93-S93</f>
        <v>79</v>
      </c>
      <c r="V93" s="128">
        <f>R93-T93</f>
        <v>67</v>
      </c>
      <c r="W93" s="158">
        <f>W91*S91*R91*R91</f>
        <v>5.56598592</v>
      </c>
      <c r="X93" s="158">
        <f>X91*S91*R91*R91</f>
        <v>3.6980467200000002</v>
      </c>
      <c r="Y93" s="158">
        <f>Y91*S91*R91*R91+Z91*S91*R91*R91/5</f>
        <v>2.7229351680000002</v>
      </c>
      <c r="Z93" s="158">
        <f>Z91*S91*R91*R91+Y91*S91*R91*R91/5</f>
        <v>0.9032313600000001</v>
      </c>
      <c r="AA93" s="168"/>
    </row>
    <row r="94" spans="17:27" ht="12.75">
      <c r="Q94" s="157"/>
      <c r="R94" s="128"/>
      <c r="S94" s="128"/>
      <c r="T94" s="128"/>
      <c r="U94" s="128"/>
      <c r="V94" s="155" t="s">
        <v>156</v>
      </c>
      <c r="W94" s="159">
        <f>(U93-SQRT(U93*U93-2*W93*1000000/(U91*1000)))*1000*U91/210</f>
        <v>350.33206160450874</v>
      </c>
      <c r="X94" s="159">
        <f>(V93-SQRT(V93*V93-2*X93*1000000/(U91*1000)))*1000*U91/210</f>
        <v>273.48814742902886</v>
      </c>
      <c r="Y94" s="159">
        <f>(U93-SQRT(U93*U93-2*Y93*1000000/(U91*1000)))*1000*U91/210</f>
        <v>167.52199942703336</v>
      </c>
      <c r="Z94" s="159">
        <f>(V93-SQRT(V93*V93-2*Z93*1000000/(U91*1000)))*1000*U91/210</f>
        <v>64.79366603633396</v>
      </c>
      <c r="AA94" s="168"/>
    </row>
    <row r="95" spans="17:27" ht="12.75">
      <c r="Q95" s="160"/>
      <c r="R95" s="128"/>
      <c r="S95" s="128"/>
      <c r="T95" s="128"/>
      <c r="U95" s="128"/>
      <c r="V95" s="155" t="s">
        <v>158</v>
      </c>
      <c r="W95" s="159">
        <f>W94*21/31</f>
        <v>237.3217191514414</v>
      </c>
      <c r="X95" s="159">
        <f>X94*21/31</f>
        <v>185.26616438740663</v>
      </c>
      <c r="Y95" s="159">
        <f>Y94*21/31</f>
        <v>113.48264477315163</v>
      </c>
      <c r="Z95" s="159">
        <f>Z94*21/31</f>
        <v>43.89248344396817</v>
      </c>
      <c r="AA95" s="170"/>
    </row>
    <row r="96" spans="17:27" ht="12">
      <c r="Q96" s="162"/>
      <c r="R96" s="163"/>
      <c r="S96" s="163"/>
      <c r="T96" s="163"/>
      <c r="U96" s="163"/>
      <c r="V96" s="163"/>
      <c r="W96" s="163"/>
      <c r="X96" s="163"/>
      <c r="Y96" s="163"/>
      <c r="Z96" s="163"/>
      <c r="AA96" s="164"/>
    </row>
    <row r="97" spans="17:27" ht="15.75">
      <c r="Q97" s="128" t="s">
        <v>9</v>
      </c>
      <c r="R97" s="129" t="s">
        <v>102</v>
      </c>
      <c r="S97" s="129"/>
      <c r="T97" s="129"/>
      <c r="U97" s="129"/>
      <c r="V97" s="177" t="s">
        <v>293</v>
      </c>
      <c r="W97" s="177" t="s">
        <v>294</v>
      </c>
      <c r="X97" s="177" t="s">
        <v>224</v>
      </c>
      <c r="Y97" s="177" t="s">
        <v>226</v>
      </c>
      <c r="Z97" s="177" t="s">
        <v>228</v>
      </c>
      <c r="AA97" s="202"/>
    </row>
    <row r="98" spans="17:27" ht="33.75">
      <c r="Q98" s="203" t="s">
        <v>297</v>
      </c>
      <c r="R98" s="129" t="s">
        <v>189</v>
      </c>
      <c r="S98" s="129"/>
      <c r="T98" s="129"/>
      <c r="U98" s="129"/>
      <c r="V98" s="133">
        <v>0.9</v>
      </c>
      <c r="W98" s="134">
        <v>0.066</v>
      </c>
      <c r="X98" s="134">
        <v>0.056</v>
      </c>
      <c r="Y98" s="134">
        <v>0.027</v>
      </c>
      <c r="Z98" s="134">
        <v>0.151</v>
      </c>
      <c r="AA98" s="204"/>
    </row>
    <row r="99" spans="17:27" ht="15.75">
      <c r="Q99" s="205"/>
      <c r="R99" s="137" t="s">
        <v>111</v>
      </c>
      <c r="S99" s="137" t="s">
        <v>113</v>
      </c>
      <c r="T99" s="138" t="s">
        <v>115</v>
      </c>
      <c r="U99" s="138" t="s">
        <v>117</v>
      </c>
      <c r="V99" s="177" t="s">
        <v>296</v>
      </c>
      <c r="W99" s="177" t="s">
        <v>287</v>
      </c>
      <c r="X99" s="177" t="s">
        <v>288</v>
      </c>
      <c r="Y99" s="177" t="s">
        <v>289</v>
      </c>
      <c r="Z99" s="177" t="s">
        <v>290</v>
      </c>
      <c r="AA99" s="204"/>
    </row>
    <row r="100" spans="17:27" ht="13.5">
      <c r="Q100" s="205"/>
      <c r="R100" s="139">
        <v>2.71</v>
      </c>
      <c r="S100" s="139">
        <v>3</v>
      </c>
      <c r="T100" s="139">
        <f>R100/S100</f>
        <v>0.9033333333333333</v>
      </c>
      <c r="U100" s="140">
        <f>S100/R100</f>
        <v>1.1070110701107012</v>
      </c>
      <c r="V100" s="133">
        <v>0.95</v>
      </c>
      <c r="W100" s="134">
        <v>0.0628</v>
      </c>
      <c r="X100" s="134">
        <v>0.0556</v>
      </c>
      <c r="Y100" s="134">
        <v>0.0249</v>
      </c>
      <c r="Z100" s="134">
        <v>0.0161</v>
      </c>
      <c r="AA100" s="204"/>
    </row>
    <row r="101" spans="17:27" ht="25.5">
      <c r="Q101" s="205"/>
      <c r="R101" s="141" t="s">
        <v>124</v>
      </c>
      <c r="S101" s="142" t="s">
        <v>126</v>
      </c>
      <c r="T101" s="143" t="s">
        <v>128</v>
      </c>
      <c r="U101" s="144" t="s">
        <v>130</v>
      </c>
      <c r="V101" s="145" t="s">
        <v>132</v>
      </c>
      <c r="W101" s="188" t="s">
        <v>246</v>
      </c>
      <c r="X101" s="189" t="s">
        <v>248</v>
      </c>
      <c r="Y101" s="189" t="s">
        <v>250</v>
      </c>
      <c r="Z101" s="189" t="s">
        <v>252</v>
      </c>
      <c r="AA101" s="204"/>
    </row>
    <row r="102" spans="17:27" ht="12">
      <c r="Q102" s="148" t="s">
        <v>138</v>
      </c>
      <c r="R102" s="139">
        <f>IF(R100&lt;=S100,R100,IF(S100&lt;R100,S100))</f>
        <v>2.71</v>
      </c>
      <c r="S102" s="139">
        <v>8.2</v>
      </c>
      <c r="T102" s="149">
        <f>IF(V100=V98,V102,IF(V100&gt;V98,(V102-V98)/(V100-V98)))</f>
        <v>0.06666666666666607</v>
      </c>
      <c r="U102" s="150">
        <v>11</v>
      </c>
      <c r="V102" s="151">
        <f>IF(T100&gt;1,U100,IF(T100&lt;=1,T100))</f>
        <v>0.9033333333333333</v>
      </c>
      <c r="W102" s="152">
        <f>T102*(W100-W98)+W98</f>
        <v>0.06578666666666667</v>
      </c>
      <c r="X102" s="152">
        <f>T102*(X100-X98)+X98</f>
        <v>0.05597333333333333</v>
      </c>
      <c r="Y102" s="152">
        <f>T102*(Y100-Y98)+Y98</f>
        <v>0.026860000000000002</v>
      </c>
      <c r="Z102" s="152">
        <f>T102*(Z100-Z98)+Z98</f>
        <v>0.14200666666666675</v>
      </c>
      <c r="AA102" s="204"/>
    </row>
    <row r="103" spans="17:27" ht="15.75">
      <c r="Q103" s="153" t="s">
        <v>85</v>
      </c>
      <c r="R103" s="154" t="s">
        <v>291</v>
      </c>
      <c r="S103" s="155" t="s">
        <v>142</v>
      </c>
      <c r="T103" s="155" t="s">
        <v>142</v>
      </c>
      <c r="U103" s="155" t="s">
        <v>144</v>
      </c>
      <c r="V103" s="155" t="s">
        <v>146</v>
      </c>
      <c r="W103" s="156" t="s">
        <v>148</v>
      </c>
      <c r="X103" s="156" t="s">
        <v>150</v>
      </c>
      <c r="Y103" s="156" t="s">
        <v>152</v>
      </c>
      <c r="Z103" s="156" t="s">
        <v>154</v>
      </c>
      <c r="AA103" s="204"/>
    </row>
    <row r="104" spans="17:27" ht="12">
      <c r="Q104" s="157"/>
      <c r="R104" s="128">
        <v>100</v>
      </c>
      <c r="S104" s="128">
        <v>21</v>
      </c>
      <c r="T104" s="128">
        <v>33</v>
      </c>
      <c r="U104" s="128">
        <f>R104-S104</f>
        <v>79</v>
      </c>
      <c r="V104" s="128">
        <f>R104-T104</f>
        <v>67</v>
      </c>
      <c r="W104" s="158">
        <f>W102*S102*R102*R102</f>
        <v>3.961779641066666</v>
      </c>
      <c r="X104" s="158">
        <f>X102*S102*R102*R102</f>
        <v>3.370804810133333</v>
      </c>
      <c r="Y104" s="158">
        <f>Y102*S102*R102*R102+Z102*S102*R102*R102/5</f>
        <v>3.3279270166933337</v>
      </c>
      <c r="Z104" s="158">
        <f>Z102*S102*R102*R102+Y102*S102*R102*R102/5</f>
        <v>8.87538206010667</v>
      </c>
      <c r="AA104" s="204"/>
    </row>
    <row r="105" spans="17:27" ht="12.75">
      <c r="Q105" s="157"/>
      <c r="R105" s="128"/>
      <c r="S105" s="128"/>
      <c r="T105" s="128"/>
      <c r="U105" s="128"/>
      <c r="V105" s="155" t="s">
        <v>156</v>
      </c>
      <c r="W105" s="159">
        <f>(U104-SQRT(U104*U104-2*W104*1000000/(U102*1000)))*1000*U102/210</f>
        <v>246.1247612461193</v>
      </c>
      <c r="X105" s="159">
        <f>(V104-SQRT(V104*V104-2*X104*1000000/(U102*1000)))*1000*U102/210</f>
        <v>248.36194008080454</v>
      </c>
      <c r="Y105" s="159">
        <f>(U104-SQRT(U104*U104-2*Y104*1000000/(U102*1000)))*1000*U102/210</f>
        <v>205.71150159612992</v>
      </c>
      <c r="Z105" s="159">
        <f>(V104-SQRT(V104*V104-2*Z104*1000000/(U102*1000)))*1000*U102/210</f>
        <v>700.7644515487364</v>
      </c>
      <c r="AA105" s="204"/>
    </row>
    <row r="106" spans="17:27" ht="12.75">
      <c r="Q106" s="160"/>
      <c r="R106" s="128"/>
      <c r="S106" s="128"/>
      <c r="T106" s="128"/>
      <c r="U106" s="128"/>
      <c r="V106" s="155" t="s">
        <v>158</v>
      </c>
      <c r="W106" s="159">
        <f>W105*21/31</f>
        <v>166.7296769731776</v>
      </c>
      <c r="X106" s="159">
        <f>X105*21/31</f>
        <v>168.2451852160289</v>
      </c>
      <c r="Y106" s="159">
        <f>Y105*21/31</f>
        <v>139.35295269415255</v>
      </c>
      <c r="Z106" s="159">
        <f>Z105*21/31</f>
        <v>474.71140266204725</v>
      </c>
      <c r="AA106" s="206"/>
    </row>
    <row r="107" spans="17:27" ht="12">
      <c r="Q107" s="162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4"/>
    </row>
    <row r="108" spans="17:27" ht="12"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</row>
    <row r="109" spans="17:27" ht="12"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</row>
    <row r="110" spans="17:27" ht="12"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</row>
    <row r="111" spans="17:27" ht="12">
      <c r="Q111" s="207"/>
      <c r="R111" s="207"/>
      <c r="S111" s="207"/>
      <c r="T111" s="208"/>
      <c r="U111" s="207"/>
      <c r="V111" s="207"/>
      <c r="W111" s="207"/>
      <c r="X111" s="207"/>
      <c r="Y111" s="207"/>
      <c r="Z111" s="207"/>
      <c r="AA111" s="207"/>
    </row>
    <row r="112" spans="17:27" ht="12"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</row>
    <row r="113" spans="17:27" ht="13.5">
      <c r="Q113" s="209"/>
      <c r="R113" s="210" t="s">
        <v>298</v>
      </c>
      <c r="S113" s="210" t="s">
        <v>299</v>
      </c>
      <c r="T113" s="210" t="s">
        <v>300</v>
      </c>
      <c r="U113" s="209"/>
      <c r="V113" s="209"/>
      <c r="W113" s="209"/>
      <c r="X113" s="209"/>
      <c r="Y113" s="209"/>
      <c r="Z113" s="209"/>
      <c r="AA113" s="209"/>
    </row>
    <row r="114" spans="17:27" ht="12">
      <c r="Q114" s="209"/>
      <c r="R114" s="209">
        <v>12</v>
      </c>
      <c r="S114" s="209">
        <v>150</v>
      </c>
      <c r="T114" s="209">
        <f>3.1415926/4*R114*R114*1000/S114</f>
        <v>753.9822240000001</v>
      </c>
      <c r="U114" s="209"/>
      <c r="V114" s="209"/>
      <c r="W114" s="209"/>
      <c r="X114" s="209"/>
      <c r="Y114" s="209"/>
      <c r="Z114" s="209"/>
      <c r="AA114" s="209"/>
    </row>
    <row r="115" spans="17:27" ht="12"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</row>
    <row r="116" spans="17:27" ht="12"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</row>
    <row r="117" spans="17:27" ht="12"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</row>
    <row r="118" spans="17:27" ht="12"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</row>
    <row r="119" spans="17:27" ht="12"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</row>
    <row r="120" spans="17:27" ht="12"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</row>
    <row r="121" spans="17:27" ht="12"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</row>
    <row r="122" spans="17:27" ht="12"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</row>
    <row r="123" spans="17:27" ht="12"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</row>
    <row r="124" spans="17:27" ht="12"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</row>
    <row r="125" spans="17:27" ht="12"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</row>
    <row r="126" spans="17:27" ht="12"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</row>
    <row r="127" spans="17:27" ht="12"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</row>
    <row r="128" spans="17:27" ht="12"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</row>
    <row r="129" spans="17:27" ht="12"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</row>
    <row r="130" spans="17:27" ht="12"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</row>
  </sheetData>
  <mergeCells count="2">
    <mergeCell ref="A2:A7"/>
    <mergeCell ref="A12:A1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8"/>
  <sheetViews>
    <sheetView workbookViewId="0" topLeftCell="A1">
      <selection activeCell="F18" sqref="F18"/>
    </sheetView>
  </sheetViews>
  <sheetFormatPr defaultColWidth="9.00390625" defaultRowHeight="14.25"/>
  <cols>
    <col min="1" max="5" width="7.625" style="10" customWidth="1"/>
    <col min="6" max="6" width="7.625" style="47" customWidth="1"/>
    <col min="7" max="8" width="7.625" style="10" customWidth="1"/>
    <col min="9" max="9" width="7.625" style="47" customWidth="1"/>
    <col min="10" max="11" width="7.625" style="13" customWidth="1"/>
    <col min="12" max="12" width="9.375" style="10" bestFit="1" customWidth="1"/>
    <col min="13" max="13" width="10.125" style="14" bestFit="1" customWidth="1"/>
    <col min="14" max="14" width="8.125" style="10" bestFit="1" customWidth="1"/>
    <col min="15" max="15" width="9.125" style="10" bestFit="1" customWidth="1"/>
    <col min="16" max="18" width="9.00390625" style="10" customWidth="1"/>
    <col min="19" max="19" width="11.625" style="10" bestFit="1" customWidth="1"/>
    <col min="20" max="20" width="10.625" style="53" bestFit="1" customWidth="1"/>
    <col min="21" max="21" width="11.625" style="10" bestFit="1" customWidth="1"/>
    <col min="22" max="22" width="11.625" style="53" bestFit="1" customWidth="1"/>
    <col min="23" max="23" width="10.125" style="10" bestFit="1" customWidth="1"/>
    <col min="24" max="16384" width="9.00390625" style="10" customWidth="1"/>
  </cols>
  <sheetData>
    <row r="1" ht="12"/>
    <row r="2" spans="1:25" ht="14.25">
      <c r="A2" s="30" t="s">
        <v>9</v>
      </c>
      <c r="B2" s="2" t="s">
        <v>3</v>
      </c>
      <c r="C2" s="2" t="s">
        <v>10</v>
      </c>
      <c r="D2" s="2" t="s">
        <v>11</v>
      </c>
      <c r="E2" s="2" t="s">
        <v>4</v>
      </c>
      <c r="F2" s="64" t="s">
        <v>12</v>
      </c>
      <c r="G2" s="62" t="s">
        <v>5</v>
      </c>
      <c r="H2" s="62" t="s">
        <v>6</v>
      </c>
      <c r="I2" s="46" t="s">
        <v>13</v>
      </c>
      <c r="J2" s="9" t="s">
        <v>7</v>
      </c>
      <c r="K2" s="9" t="s">
        <v>8</v>
      </c>
      <c r="L2" s="30" t="s">
        <v>17</v>
      </c>
      <c r="Y2" s="12"/>
    </row>
    <row r="3" spans="1:25" s="44" customFormat="1" ht="12.75">
      <c r="A3" s="49" t="s">
        <v>61</v>
      </c>
      <c r="B3" s="40">
        <v>9.978</v>
      </c>
      <c r="C3" s="40">
        <v>3</v>
      </c>
      <c r="D3" s="40">
        <v>4.8</v>
      </c>
      <c r="E3" s="41">
        <v>100</v>
      </c>
      <c r="F3" s="48">
        <f>U44*B3*C3^2+V44*B3*C3*C3*1/5</f>
        <v>7.51014126</v>
      </c>
      <c r="G3" s="42">
        <f>(V47-SQRT(V47^2-2000000*F3/T47/S47))*T47*S47/210</f>
        <v>473.8197667082358</v>
      </c>
      <c r="H3" s="43">
        <f>G3*21/31</f>
        <v>320.9746806733211</v>
      </c>
      <c r="I3" s="65">
        <f>V44*B3*C3*C3+U44*B3*C3^2*1/5</f>
        <v>3.7133127000000004</v>
      </c>
      <c r="J3" s="66">
        <f>(W47-SQRT(W47^2-2000000*I3/T47/S47))*T47*S47/210</f>
        <v>270.29128399125415</v>
      </c>
      <c r="K3" s="67">
        <f>J3*21/31</f>
        <v>183.10054721988186</v>
      </c>
      <c r="L3" s="61">
        <v>20</v>
      </c>
      <c r="Y3" s="39"/>
    </row>
    <row r="4" spans="2:25" ht="13.5">
      <c r="B4" s="11"/>
      <c r="C4" s="12"/>
      <c r="D4" s="12"/>
      <c r="Y4" s="12"/>
    </row>
    <row r="5" ht="12.75">
      <c r="Y5" s="12"/>
    </row>
    <row r="6" spans="18:25" ht="12.75">
      <c r="R6" s="14"/>
      <c r="Y6" s="12"/>
    </row>
    <row r="7" spans="17:25" ht="12.75">
      <c r="Q7" s="15"/>
      <c r="Y7" s="12"/>
    </row>
    <row r="8" spans="17:25" ht="12.75">
      <c r="Q8" s="15"/>
      <c r="Y8" s="12"/>
    </row>
    <row r="9" ht="12.75">
      <c r="Q9" s="15"/>
    </row>
    <row r="10" ht="12.75">
      <c r="Q10" s="15"/>
    </row>
    <row r="11" ht="12">
      <c r="Q11" s="16"/>
    </row>
    <row r="12" spans="8:17" ht="12">
      <c r="H12" s="13"/>
      <c r="K12" s="10"/>
      <c r="L12" s="14"/>
      <c r="M12" s="10"/>
      <c r="Q12" s="16"/>
    </row>
    <row r="13" spans="8:17" ht="12">
      <c r="H13" s="13"/>
      <c r="K13" s="10"/>
      <c r="L13" s="14"/>
      <c r="M13" s="10"/>
      <c r="Q13" s="16"/>
    </row>
    <row r="14" spans="8:17" ht="12">
      <c r="H14" s="13"/>
      <c r="K14" s="10"/>
      <c r="L14" s="14"/>
      <c r="M14" s="10"/>
      <c r="Q14" s="16"/>
    </row>
    <row r="15" spans="8:17" ht="12.75">
      <c r="H15" s="13"/>
      <c r="K15" s="10"/>
      <c r="L15" s="14"/>
      <c r="M15" s="12"/>
      <c r="Q15" s="15"/>
    </row>
    <row r="16" ht="12">
      <c r="Q16" s="16"/>
    </row>
    <row r="28" spans="20:22" ht="13.5">
      <c r="T28" s="60" t="s">
        <v>63</v>
      </c>
      <c r="U28" s="58" t="s">
        <v>0</v>
      </c>
      <c r="V28" s="59" t="s">
        <v>1</v>
      </c>
    </row>
    <row r="29" spans="20:23" ht="12.75">
      <c r="T29" s="57">
        <v>0.5</v>
      </c>
      <c r="U29" s="45">
        <v>0.0965</v>
      </c>
      <c r="V29" s="50">
        <v>0.0174</v>
      </c>
      <c r="W29" s="44"/>
    </row>
    <row r="30" spans="20:22" ht="12.75">
      <c r="T30" s="57">
        <v>0.55</v>
      </c>
      <c r="U30" s="5">
        <v>0.0892</v>
      </c>
      <c r="V30" s="51">
        <v>0.021</v>
      </c>
    </row>
    <row r="31" spans="20:22" ht="12.75">
      <c r="T31" s="57">
        <v>0.6</v>
      </c>
      <c r="U31" s="6">
        <v>0.082</v>
      </c>
      <c r="V31" s="51">
        <v>0.0242</v>
      </c>
    </row>
    <row r="32" spans="20:22" ht="12.75">
      <c r="T32" s="57">
        <v>0.65</v>
      </c>
      <c r="U32" s="6">
        <v>0.075</v>
      </c>
      <c r="V32" s="51">
        <v>0.0271</v>
      </c>
    </row>
    <row r="33" spans="20:22" ht="12.75">
      <c r="T33" s="57">
        <v>0.7</v>
      </c>
      <c r="U33" s="5">
        <v>0.0683</v>
      </c>
      <c r="V33" s="51">
        <v>0.0296</v>
      </c>
    </row>
    <row r="34" spans="20:22" ht="12.75">
      <c r="T34" s="57">
        <v>0.75</v>
      </c>
      <c r="U34" s="6">
        <v>0.062</v>
      </c>
      <c r="V34" s="52">
        <v>0.0317</v>
      </c>
    </row>
    <row r="35" spans="20:22" ht="12.75">
      <c r="T35" s="57">
        <v>0.8</v>
      </c>
      <c r="U35" s="5">
        <v>0.0561</v>
      </c>
      <c r="V35" s="51">
        <v>0.0334</v>
      </c>
    </row>
    <row r="36" spans="20:22" ht="12.75">
      <c r="T36" s="57">
        <v>0.85</v>
      </c>
      <c r="U36" s="5">
        <v>0.0506</v>
      </c>
      <c r="V36" s="52">
        <v>0.0348</v>
      </c>
    </row>
    <row r="37" spans="20:22" ht="12.75">
      <c r="T37" s="57">
        <v>0.9</v>
      </c>
      <c r="U37" s="5">
        <v>0.0456</v>
      </c>
      <c r="V37" s="52">
        <v>0.0358</v>
      </c>
    </row>
    <row r="38" spans="20:22" ht="12.75">
      <c r="T38" s="57">
        <v>0.95</v>
      </c>
      <c r="U38" s="5">
        <v>0.041</v>
      </c>
      <c r="V38" s="52">
        <v>0.0364</v>
      </c>
    </row>
    <row r="39" spans="20:29" ht="12.75">
      <c r="T39" s="57">
        <v>1</v>
      </c>
      <c r="U39" s="5">
        <v>0.0368</v>
      </c>
      <c r="V39" s="52">
        <v>0.0368</v>
      </c>
      <c r="Z39" s="15"/>
      <c r="AA39" s="15"/>
      <c r="AB39" s="15"/>
      <c r="AC39" s="16"/>
    </row>
    <row r="40" spans="26:29" ht="12.75">
      <c r="Z40" s="15"/>
      <c r="AA40" s="15"/>
      <c r="AB40" s="15"/>
      <c r="AC40" s="16"/>
    </row>
    <row r="41" spans="20:29" ht="14.25">
      <c r="T41" s="56"/>
      <c r="U41" s="7" t="s">
        <v>15</v>
      </c>
      <c r="V41" s="54" t="s">
        <v>16</v>
      </c>
      <c r="Z41" s="15"/>
      <c r="AA41" s="15"/>
      <c r="AB41" s="15"/>
      <c r="AC41" s="16"/>
    </row>
    <row r="42" spans="21:29" ht="12.75">
      <c r="U42" s="8">
        <f>IF($C$3/$D$3&lt;0.5,0,IF(AND($C$3/$D$3&gt;=0.5,$C$3/$D$3&lt;0.55),U30-(U30-U29)*($T30-$C$3/$D$3)/0.05,IF(AND($C$3/$D$3&gt;=0.55,$C$3/$D$3&lt;0.6),U31-(U31-U30)*($T31-$C$3/$D$3)/0.05,IF(AND($C$3/$D$3&gt;=0.6,$C$3/$D$3&lt;0.65),U32-(U32-U31)*($T32-$C$3/$D$3)/0.05,IF(AND($C$3/$D$3&gt;=0.65,$C$3/$D$3&lt;0.7),U33-(U33-U32)*($T33-$C$3/$D$3)/0.05,IF(AND($C$3/$D$3&gt;=0.7,$C$3/$D$3&lt;0.75),U34-(U34-U33)*($T34-$C$3/$D$3)/0.05,IF(AND($C$3/$D$3&gt;=0.75,$C$3/$D$3&lt;0.8),U35-(U35-U34)*($T35-$C$3/$D$3)/0.05,0)))))))</f>
        <v>0.0785</v>
      </c>
      <c r="V42" s="55">
        <f>IF($C$3/$D$3&lt;0.5,0,IF(AND($C$3/$D$3&gt;=0.5,$C$3/$D$3&lt;0.55),V30-(V30-V29)*($T30-$C$3/$D$3)/0.05,IF(AND($C$3/$D$3&gt;=0.55,$C$3/$D$3&lt;0.6),V31-(V31-V30)*($T31-$C$3/$D$3)/0.05,IF(AND($C$3/$D$3&gt;=0.6,$C$3/$D$3&lt;0.65),V32-(V32-V31)*($T32-$C$3/$D$3)/0.05,IF(AND($C$3/$D$3&gt;=0.65,$C$3/$D$3&lt;0.7),V33-(V33-V32)*($T33-$C$3/$D$3)/0.05,IF(AND($C$3/$D$3&gt;=0.7,$C$3/$D$3&lt;0.75),V34-(V34-V33)*($T34-$C$3/$D$3)/0.05,IF(AND($C$3/$D$3&gt;=0.75,$C$3/$D$3&lt;0.8),V35-(V35-V34)*($T35-$C$3/$D$3)/0.05,0)))))))</f>
        <v>0.02565</v>
      </c>
      <c r="Z42" s="15"/>
      <c r="AA42" s="15"/>
      <c r="AB42" s="15"/>
      <c r="AC42" s="16"/>
    </row>
    <row r="43" spans="21:29" ht="12">
      <c r="U43" s="8">
        <f>IF(AND($C$3/$D$3&gt;=0.8,$C$3/$D$3&lt;0.85),U36-(U36-U35)*($T36-$C$3/$D$3)/0.05,IF(AND($C$3/$D$3&gt;=0.85,$C$3/$D$3&lt;0.9),U37-(U37-U36)*($T37-$C$3/$D$3)/0.05,IF(AND($C$3/$D$3&gt;=0.9,$C$3/$D$3&lt;0.95),U38-(U38-U37)*($T38-$C$3/$D$3)/0.05,IF(AND($C$3/$D$3&gt;=0.95,$C$3/$D$3&lt;=1),U39-(U39-U38)*($T39-$C$3/$D$3)/0.05,0))))</f>
        <v>0</v>
      </c>
      <c r="V43" s="55">
        <f>IF(AND($C$3/$D$3&gt;=0.8,$C$3/$D$3&lt;0.85),V36-(V36-V35)*($T36-$C$3/$D$3)/0.05,IF(AND($C$3/$D$3&gt;=0.85,$C$3/$D$3&lt;0.9),V37-(V37-V36)*($T37-$C$3/$D$3)/0.05,IF(AND($C$3/$D$3&gt;=0.9,$C$3/$D$3&lt;0.95),V38-(V38-V37)*($T38-$C$3/$D$3)/0.05,IF(AND($C$3/$D$3&gt;=0.95,$C$3/$D$3&lt;=1),V39-(V39-V38)*($T39-$C$3/$D$3)/0.05,0))))</f>
        <v>0</v>
      </c>
      <c r="Z43" s="16"/>
      <c r="AA43" s="16"/>
      <c r="AB43" s="16"/>
      <c r="AC43" s="16"/>
    </row>
    <row r="44" spans="21:29" ht="12">
      <c r="U44" s="8">
        <f>IF(U$42=0,U$43,U$42)</f>
        <v>0.0785</v>
      </c>
      <c r="V44" s="55">
        <f>IF(V$42=0,V$43,V$42)</f>
        <v>0.02565</v>
      </c>
      <c r="Z44" s="16"/>
      <c r="AA44" s="16"/>
      <c r="AB44" s="16"/>
      <c r="AC44" s="16"/>
    </row>
    <row r="45" spans="26:29" ht="12">
      <c r="Z45" s="16"/>
      <c r="AA45" s="16"/>
      <c r="AB45" s="16"/>
      <c r="AC45" s="16"/>
    </row>
    <row r="46" spans="19:29" ht="13.5">
      <c r="S46" s="63" t="s">
        <v>22</v>
      </c>
      <c r="T46" s="62" t="s">
        <v>18</v>
      </c>
      <c r="U46" s="62" t="s">
        <v>19</v>
      </c>
      <c r="V46" s="63" t="s">
        <v>21</v>
      </c>
      <c r="W46" s="63" t="s">
        <v>20</v>
      </c>
      <c r="Z46" s="16"/>
      <c r="AA46" s="16"/>
      <c r="AB46" s="16"/>
      <c r="AC46" s="16"/>
    </row>
    <row r="47" spans="19:29" ht="12.75">
      <c r="S47" s="61">
        <v>1000</v>
      </c>
      <c r="T47" s="61">
        <f>IF(L3=15,8.5,IF(L3=20,11,IF(L3=25,13.5,IF(L3=30,16.5))))</f>
        <v>11</v>
      </c>
      <c r="U47" s="61">
        <v>20</v>
      </c>
      <c r="V47" s="61">
        <f>E3-U47</f>
        <v>80</v>
      </c>
      <c r="W47" s="61">
        <f>V47-12</f>
        <v>68</v>
      </c>
      <c r="Z47" s="15"/>
      <c r="AA47" s="15"/>
      <c r="AB47" s="16"/>
      <c r="AC47" s="15"/>
    </row>
    <row r="48" spans="26:29" ht="12">
      <c r="Z48" s="16"/>
      <c r="AA48" s="16"/>
      <c r="AB48" s="16"/>
      <c r="AC48" s="16"/>
    </row>
  </sheetData>
  <printOptions/>
  <pageMargins left="0.75" right="0.75" top="1" bottom="1" header="0.5" footer="0.5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9"/>
  <sheetViews>
    <sheetView workbookViewId="0" topLeftCell="A1">
      <selection activeCell="E23" sqref="E23"/>
    </sheetView>
  </sheetViews>
  <sheetFormatPr defaultColWidth="9.00390625" defaultRowHeight="14.25"/>
  <cols>
    <col min="1" max="1" width="5.125" style="1" customWidth="1"/>
    <col min="2" max="2" width="7.125" style="27" customWidth="1"/>
    <col min="3" max="5" width="7.125" style="28" customWidth="1"/>
    <col min="6" max="6" width="9.25390625" style="29" bestFit="1" customWidth="1"/>
    <col min="7" max="7" width="7.125" style="29" customWidth="1"/>
    <col min="8" max="9" width="7.125" style="1" customWidth="1"/>
    <col min="10" max="10" width="7.125" style="76" customWidth="1"/>
    <col min="11" max="13" width="7.125" style="1" customWidth="1"/>
    <col min="14" max="14" width="11.375" style="1" bestFit="1" customWidth="1"/>
    <col min="15" max="15" width="10.875" style="75" bestFit="1" customWidth="1"/>
    <col min="16" max="16" width="9.375" style="28" customWidth="1"/>
    <col min="17" max="17" width="0.12890625" style="28" hidden="1" customWidth="1"/>
    <col min="18" max="18" width="8.125" style="28" customWidth="1"/>
    <col min="19" max="19" width="7.125" style="28" customWidth="1"/>
    <col min="20" max="20" width="7.125" style="1" customWidth="1"/>
    <col min="21" max="16384" width="9.00390625" style="1" customWidth="1"/>
  </cols>
  <sheetData>
    <row r="1" ht="12"/>
    <row r="2" spans="1:13" ht="14.25">
      <c r="A2" s="10" t="s">
        <v>9</v>
      </c>
      <c r="B2" s="18" t="s">
        <v>23</v>
      </c>
      <c r="C2" s="18" t="s">
        <v>24</v>
      </c>
      <c r="D2" s="18" t="s">
        <v>25</v>
      </c>
      <c r="E2" s="18" t="s">
        <v>4</v>
      </c>
      <c r="F2" s="30" t="s">
        <v>17</v>
      </c>
      <c r="G2" s="63" t="s">
        <v>22</v>
      </c>
      <c r="H2" s="62" t="s">
        <v>18</v>
      </c>
      <c r="I2" s="62" t="s">
        <v>19</v>
      </c>
      <c r="J2" s="68" t="s">
        <v>21</v>
      </c>
      <c r="K2" s="63" t="s">
        <v>20</v>
      </c>
      <c r="L2" s="10"/>
      <c r="M2" s="10"/>
    </row>
    <row r="3" spans="1:13" ht="12.75" customHeight="1">
      <c r="A3" s="230" t="s">
        <v>14</v>
      </c>
      <c r="B3" s="88">
        <v>1</v>
      </c>
      <c r="C3" s="88">
        <v>1</v>
      </c>
      <c r="D3" s="88">
        <v>1</v>
      </c>
      <c r="E3" s="89">
        <v>100</v>
      </c>
      <c r="F3" s="61">
        <v>20</v>
      </c>
      <c r="G3" s="61">
        <v>1000</v>
      </c>
      <c r="H3" s="61">
        <f>IF(F3=15,8.5,IF(F3=20,11,IF(F3=25,13.5,IF(F3=30,16.5))))</f>
        <v>11</v>
      </c>
      <c r="I3" s="61">
        <v>21</v>
      </c>
      <c r="J3" s="69">
        <f>E3-I3</f>
        <v>79</v>
      </c>
      <c r="K3" s="61">
        <f>J3-12</f>
        <v>67</v>
      </c>
      <c r="L3" s="10"/>
      <c r="M3" s="10"/>
    </row>
    <row r="4" spans="1:13" ht="14.25">
      <c r="A4" s="230"/>
      <c r="B4" s="2" t="s">
        <v>26</v>
      </c>
      <c r="C4" s="79" t="s">
        <v>64</v>
      </c>
      <c r="D4" s="80" t="s">
        <v>65</v>
      </c>
      <c r="E4" s="62" t="s">
        <v>27</v>
      </c>
      <c r="F4" s="81" t="s">
        <v>64</v>
      </c>
      <c r="G4" s="22" t="s">
        <v>65</v>
      </c>
      <c r="H4" s="2" t="s">
        <v>28</v>
      </c>
      <c r="I4" s="82" t="s">
        <v>64</v>
      </c>
      <c r="J4" s="83" t="s">
        <v>65</v>
      </c>
      <c r="K4" s="62" t="s">
        <v>29</v>
      </c>
      <c r="L4" s="63" t="s">
        <v>64</v>
      </c>
      <c r="M4" s="63" t="s">
        <v>65</v>
      </c>
    </row>
    <row r="5" spans="1:13" ht="12.75">
      <c r="A5" s="230"/>
      <c r="B5" s="84">
        <f>P49*B3*C3*C3*(-1)</f>
        <v>0.0513</v>
      </c>
      <c r="C5" s="85">
        <f>($J3-SQRT($J3^2-2000000*B5/$H3/$G3))*$G3*$H3/210</f>
        <v>3.0933804400576936</v>
      </c>
      <c r="D5" s="85">
        <f>C5*21/31</f>
        <v>2.0955157819745667</v>
      </c>
      <c r="E5" s="86">
        <f>Q49*B3*C3*C3*(-1)</f>
        <v>0.0513</v>
      </c>
      <c r="F5" s="87">
        <f>($K3-SQRT($K3^2-2000000*E5/$H3/$G3))*$G3*$H3/210</f>
        <v>3.647951356578411</v>
      </c>
      <c r="G5" s="87">
        <f>F5*21/31</f>
        <v>2.4711928544563433</v>
      </c>
      <c r="H5" s="84">
        <f>R49*B3*C3^2+S49*B3*C3*C3*1/5</f>
        <v>0.02112</v>
      </c>
      <c r="I5" s="85">
        <f>($J3-SQRT($J3^2-2000000*H5/$H3/$G3))*$G3*$H3/210</f>
        <v>1.2732519415289782</v>
      </c>
      <c r="J5" s="85">
        <f>I5*21/31</f>
        <v>0.8625255087776948</v>
      </c>
      <c r="K5" s="86">
        <f>S49*B3*C3*C3+R49*B3*C3^2*1/5</f>
        <v>0.02112</v>
      </c>
      <c r="L5" s="87">
        <f>($K3-SQRT($K3^2-2000000*K5/$H3/$G3))*$G3*$H3/210</f>
        <v>1.501387247586059</v>
      </c>
      <c r="M5" s="87">
        <f>L5*21/31</f>
        <v>1.017068780622814</v>
      </c>
    </row>
    <row r="6" spans="8:11" ht="12.75">
      <c r="H6" s="4"/>
      <c r="I6" s="4"/>
      <c r="J6" s="70"/>
      <c r="K6" s="4"/>
    </row>
    <row r="7" spans="8:11" ht="12.75">
      <c r="H7" s="4"/>
      <c r="I7" s="4"/>
      <c r="J7" s="70"/>
      <c r="K7" s="4"/>
    </row>
    <row r="8" ht="12.75">
      <c r="K8" s="4"/>
    </row>
    <row r="13" spans="8:11" ht="12">
      <c r="H13" s="77"/>
      <c r="I13" s="77"/>
      <c r="J13" s="78"/>
      <c r="K13" s="77"/>
    </row>
    <row r="14" spans="8:11" ht="12">
      <c r="H14" s="77"/>
      <c r="I14" s="77"/>
      <c r="J14" s="78"/>
      <c r="K14" s="77"/>
    </row>
    <row r="18" ht="12">
      <c r="J18" s="78"/>
    </row>
    <row r="33" spans="15:19" ht="13.5">
      <c r="O33" s="73" t="s">
        <v>62</v>
      </c>
      <c r="P33" s="74" t="s">
        <v>66</v>
      </c>
      <c r="Q33" s="74" t="s">
        <v>2</v>
      </c>
      <c r="R33" s="74" t="s">
        <v>67</v>
      </c>
      <c r="S33" s="74" t="s">
        <v>68</v>
      </c>
    </row>
    <row r="34" spans="15:19" ht="12.75">
      <c r="O34" s="72">
        <v>0.5</v>
      </c>
      <c r="P34" s="21">
        <v>0.04</v>
      </c>
      <c r="Q34" s="21">
        <v>0.0038</v>
      </c>
      <c r="R34" s="21">
        <v>-0.0829</v>
      </c>
      <c r="S34" s="21">
        <v>-0.057</v>
      </c>
    </row>
    <row r="35" spans="15:19" ht="12.75">
      <c r="O35" s="72">
        <v>0.55</v>
      </c>
      <c r="P35" s="21">
        <v>0.0385</v>
      </c>
      <c r="Q35" s="21">
        <v>0.0056</v>
      </c>
      <c r="R35" s="21">
        <v>-0.0814</v>
      </c>
      <c r="S35" s="21">
        <v>-0.0571</v>
      </c>
    </row>
    <row r="36" spans="15:19" ht="12.75">
      <c r="O36" s="72">
        <v>0.6</v>
      </c>
      <c r="P36" s="21">
        <v>0.0367</v>
      </c>
      <c r="Q36" s="21">
        <v>0.0076</v>
      </c>
      <c r="R36" s="21">
        <v>-0.0793</v>
      </c>
      <c r="S36" s="21">
        <v>-0.0571</v>
      </c>
    </row>
    <row r="37" spans="15:19" ht="12.75">
      <c r="O37" s="72">
        <v>0.65</v>
      </c>
      <c r="P37" s="21">
        <v>0.0345</v>
      </c>
      <c r="Q37" s="21">
        <v>0.0095</v>
      </c>
      <c r="R37" s="21">
        <v>-0.0766</v>
      </c>
      <c r="S37" s="21">
        <v>-0.0571</v>
      </c>
    </row>
    <row r="38" spans="15:19" ht="12.75">
      <c r="O38" s="72">
        <v>0.7</v>
      </c>
      <c r="P38" s="21">
        <v>0.0321</v>
      </c>
      <c r="Q38" s="21">
        <v>0.0113</v>
      </c>
      <c r="R38" s="21">
        <v>-0.0735</v>
      </c>
      <c r="S38" s="21">
        <v>-0.0569</v>
      </c>
    </row>
    <row r="39" spans="15:19" ht="12.75">
      <c r="O39" s="72">
        <v>0.75</v>
      </c>
      <c r="P39" s="21">
        <v>0.0296</v>
      </c>
      <c r="Q39" s="21">
        <v>0.013</v>
      </c>
      <c r="R39" s="21">
        <v>-0.0701</v>
      </c>
      <c r="S39" s="21">
        <v>-0.0565</v>
      </c>
    </row>
    <row r="40" spans="15:19" ht="12.75">
      <c r="O40" s="72">
        <v>0.8</v>
      </c>
      <c r="P40" s="21">
        <v>0.0271</v>
      </c>
      <c r="Q40" s="21">
        <v>0.0144</v>
      </c>
      <c r="R40" s="21">
        <v>-0.0664</v>
      </c>
      <c r="S40" s="21">
        <v>-0.0559</v>
      </c>
    </row>
    <row r="41" spans="15:19" ht="12.75">
      <c r="O41" s="72">
        <v>0.85</v>
      </c>
      <c r="P41" s="21">
        <v>0.0246</v>
      </c>
      <c r="Q41" s="21">
        <v>0.0156</v>
      </c>
      <c r="R41" s="21">
        <v>-0.0626</v>
      </c>
      <c r="S41" s="21">
        <v>-0.0551</v>
      </c>
    </row>
    <row r="42" spans="15:19" ht="12.75">
      <c r="O42" s="72">
        <v>0.9</v>
      </c>
      <c r="P42" s="21">
        <v>0.0221</v>
      </c>
      <c r="Q42" s="21">
        <v>0.0165</v>
      </c>
      <c r="R42" s="21">
        <v>-0.0588</v>
      </c>
      <c r="S42" s="21">
        <v>-0.0541</v>
      </c>
    </row>
    <row r="43" spans="15:19" ht="12.75">
      <c r="O43" s="72">
        <v>0.95</v>
      </c>
      <c r="P43" s="21">
        <v>0.0198</v>
      </c>
      <c r="Q43" s="21">
        <v>0.0172</v>
      </c>
      <c r="R43" s="21">
        <v>-0.055</v>
      </c>
      <c r="S43" s="21">
        <v>-0.0528</v>
      </c>
    </row>
    <row r="44" spans="15:19" ht="12.75">
      <c r="O44" s="72">
        <v>1</v>
      </c>
      <c r="P44" s="21">
        <v>0.0176</v>
      </c>
      <c r="Q44" s="21">
        <v>0.0176</v>
      </c>
      <c r="R44" s="21">
        <v>-0.0513</v>
      </c>
      <c r="S44" s="21">
        <v>-0.0513</v>
      </c>
    </row>
    <row r="46" spans="16:19" ht="13.5">
      <c r="P46" s="60" t="s">
        <v>30</v>
      </c>
      <c r="Q46" s="60" t="s">
        <v>31</v>
      </c>
      <c r="R46" s="60" t="s">
        <v>32</v>
      </c>
      <c r="S46" s="60" t="s">
        <v>33</v>
      </c>
    </row>
    <row r="47" spans="16:19" ht="12">
      <c r="P47" s="55">
        <f>IF($C$3/$D$3&lt;0.5,0,IF(AND($C$3/$D$3&gt;=0.5,$C$3/$D$3&lt;0.55),R35-(R35-R34)*($O35-$C$3/$D$3)/0.05,IF(AND($C$3/$D$3&gt;=0.55,$C$3/$D$3&lt;0.6),R36-(R36-R35)*($O36-$C$3/$D$3)/0.05,IF(AND($C$3/$D$3&gt;=0.6,$C$3/$D$3&lt;0.65),R37-(R37-R36)*($O37-$C$3/$D$3)/0.05,IF(AND($C$3/$D$3&gt;=0.65,$C$3/$D$3&lt;0.7),R38-(R38-R37)*($O38-$C$3/$D$3)/0.05,IF(AND($C$3/$D$3&gt;=0.7,$C$3/$D$3&lt;0.75),R39-(R39-R38)*($O39-$C$3/$D$3)/0.05,IF(AND($C$3/$D$3&gt;=0.75,$C$3/$D$3&lt;0.8),R40-(R40-R39)*($O40-$C$3/$D$3)/0.05,0)))))))</f>
        <v>0</v>
      </c>
      <c r="Q47" s="55">
        <f>IF($C$3/$D$3&lt;0.5,0,IF(AND($C$3/$D$3&gt;=0.5,$C$3/$D$3&lt;0.55),S35-(S35-S34)*($O35-$C$3/$D$3)/0.05,IF(AND($C$3/$D$3&gt;=0.55,$C$3/$D$3&lt;0.6),S36-(S36-S35)*($O36-$C$3/$D$3)/0.05,IF(AND($C$3/$D$3&gt;=0.6,$C$3/$D$3&lt;0.65),S37-(S37-S36)*($O37-$C$3/$D$3)/0.05,IF(AND($C$3/$D$3&gt;=0.65,$C$3/$D$3&lt;0.7),S38-(S38-S37)*($O38-$C$3/$D$3)/0.05,IF(AND($C$3/$D$3&gt;=0.7,$C$3/$D$3&lt;0.75),S39-(S39-S38)*($O39-$C$3/$D$3)/0.05,IF(AND($C$3/$D$3&gt;=0.75,$C$3/$D$3&lt;0.8),S40-(S40-S39)*($O40-$C$3/$D$3)/0.05,0)))))))</f>
        <v>0</v>
      </c>
      <c r="R47" s="55">
        <f>IF($C$3/$D$3&lt;0.5,0,IF(AND($C$3/$D$3&gt;=0.5,$C$3/$D$3&lt;0.55),P35-(P35-P34)*($O35-$C$3/$D$3)/0.05,IF(AND($C$3/$D$3&gt;=0.55,$C$3/$D$3&lt;0.6),P36-(P36-P35)*($O36-$C$3/$D$3)/0.05,IF(AND($C$3/$D$3&gt;=0.6,$C$3/$D$3&lt;0.65),P37-(P37-P36)*($O37-$C$3/$D$3)/0.05,IF(AND($C$3/$D$3&gt;=0.65,$C$3/$D$3&lt;0.7),P38-(P38-P37)*($O38-$C$3/$D$3)/0.05,IF(AND($C$3/$D$3&gt;=0.7,$C$3/$D$3&lt;0.75),P39-(P39-P38)*($O39-$C$3/$D$3)/0.05,IF(AND($C$3/$D$3&gt;=0.75,$C$3/$D$3&lt;0.8),P40-(P40-P39)*($O40-$C$3/$D$3)/0.05,0)))))))</f>
        <v>0</v>
      </c>
      <c r="S47" s="55">
        <f>IF($C$3/$D$3&lt;0.5,0,IF(AND($C$3/$D$3&gt;=0.5,$C$3/$D$3&lt;0.55),Q35-(Q35-Q34)*($O35-$C$3/$D$3)/0.05,IF(AND($C$3/$D$3&gt;=0.55,$C$3/$D$3&lt;0.6),Q36-(Q36-Q35)*($O36-$C$3/$D$3)/0.05,IF(AND($C$3/$D$3&gt;=0.6,$C$3/$D$3&lt;0.65),Q37-(Q37-Q36)*($O37-$C$3/$D$3)/0.05,IF(AND($C$3/$D$3&gt;=0.65,$C$3/$D$3&lt;0.7),Q38-(Q38-Q37)*($O38-$C$3/$D$3)/0.05,IF(AND($C$3/$D$3&gt;=0.7,$C$3/$D$3&lt;0.75),Q39-(Q39-Q38)*($O39-$C$3/$D$3)/0.05,IF(AND($C$3/$D$3&gt;=0.75,$C$3/$D$3&lt;0.8),Q40-(Q40-Q39)*($O40-$C$3/$D$3)/0.05,0)))))))</f>
        <v>0</v>
      </c>
    </row>
    <row r="48" spans="16:19" ht="12">
      <c r="P48" s="55">
        <f>IF(AND($C$3/$D$3&gt;=0.8,$C$3/$D$3&lt;0.85),R41-(R41-R40)*($O41-$C$3/$D$3)/0.05,IF(AND($C$3/$D$3&gt;=0.85,$C$3/$D$3&lt;0.9),R42-(R42-R41)*($O42-$C$3/$D$3)/0.05,IF(AND($C$3/$D$3&gt;=0.9,$C$3/$D$3&lt;0.95),R43-(R43-R42)*($O43-$C$3/$D$3)/0.05,IF(AND($C$3/$D$3&gt;=0.95,$C$3/$D$3&lt;=1),R44-(R44-R43)*($O44-$C$3/$D$3)/0.05,0))))</f>
        <v>-0.0513</v>
      </c>
      <c r="Q48" s="55">
        <f>IF(AND($C$3/$D$3&gt;=0.8,$C$3/$D$3&lt;0.85),S41-(S41-S40)*($O41-$C$3/$D$3)/0.05,IF(AND($C$3/$D$3&gt;=0.85,$C$3/$D$3&lt;0.9),S42-(S42-S41)*($O42-$C$3/$D$3)/0.05,IF(AND($C$3/$D$3&gt;=0.9,$C$3/$D$3&lt;0.95),S43-(S43-S42)*($O43-$C$3/$D$3)/0.05,IF(AND($C$3/$D$3&gt;=0.95,$C$3/$D$3&lt;=1),S44-(S44-S43)*($O44-$C$3/$D$3)/0.05,0))))</f>
        <v>-0.0513</v>
      </c>
      <c r="R48" s="55">
        <f>IF(AND($C$3/$D$3&gt;=0.8,$C$3/$D$3&lt;0.85),P41-(P41-P40)*($O41-$C$3/$D$3)/0.05,IF(AND($C$3/$D$3&gt;=0.85,$C$3/$D$3&lt;0.9),P42-(P42-P41)*($O42-$C$3/$D$3)/0.05,IF(AND($C$3/$D$3&gt;=0.9,$C$3/$D$3&lt;0.95),P43-(P43-P42)*($O43-$C$3/$D$3)/0.05,IF(AND($C$3/$D$3&gt;=0.95,$C$3/$D$3&lt;=1),P44-(P44-P43)*($O44-$C$3/$D$3)/0.05,0))))</f>
        <v>0.0176</v>
      </c>
      <c r="S48" s="55">
        <f>IF(AND($C$3/$D$3&gt;=0.8,$C$3/$D$3&lt;0.85),Q41-(Q41-Q40)*($O41-$C$3/$D$3)/0.05,IF(AND($C$3/$D$3&gt;=0.85,$C$3/$D$3&lt;0.9),Q42-(Q42-Q41)*($O42-$C$3/$D$3)/0.05,IF(AND($C$3/$D$3&gt;=0.9,$C$3/$D$3&lt;0.95),Q43-(Q43-Q42)*($O43-$C$3/$D$3)/0.05,IF(AND($C$3/$D$3&gt;=0.95,$C$3/$D$3&lt;=1),Q44-(Q44-Q43)*($O44-$C$3/$D$3)/0.05,0))))</f>
        <v>0.0176</v>
      </c>
    </row>
    <row r="49" spans="16:19" ht="12">
      <c r="P49" s="71">
        <f>IF(P$47=0,P$48,P$47)</f>
        <v>-0.0513</v>
      </c>
      <c r="Q49" s="71">
        <f>IF(Q$47=0,Q$48,Q$47)</f>
        <v>-0.0513</v>
      </c>
      <c r="R49" s="71">
        <f>IF(R$47=0,R$48,R$47)</f>
        <v>0.0176</v>
      </c>
      <c r="S49" s="71">
        <f>IF(S$47=0,S$48,S$47)</f>
        <v>0.0176</v>
      </c>
    </row>
  </sheetData>
  <sheetProtection password="CF15" sheet="1" objects="1" scenarios="1"/>
  <mergeCells count="1">
    <mergeCell ref="A3:A5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56"/>
  <sheetViews>
    <sheetView workbookViewId="0" topLeftCell="A1">
      <selection activeCell="E5" sqref="E5"/>
    </sheetView>
  </sheetViews>
  <sheetFormatPr defaultColWidth="9.00390625" defaultRowHeight="14.25"/>
  <cols>
    <col min="1" max="1" width="7.00390625" style="1" customWidth="1"/>
    <col min="2" max="2" width="9.125" style="75" customWidth="1"/>
    <col min="3" max="3" width="9.125" style="27" customWidth="1"/>
    <col min="4" max="5" width="9.125" style="28" customWidth="1"/>
    <col min="6" max="7" width="9.125" style="29" customWidth="1"/>
    <col min="8" max="13" width="9.125" style="1" customWidth="1"/>
    <col min="14" max="14" width="10.375" style="1" customWidth="1"/>
    <col min="15" max="16" width="8.375" style="1" bestFit="1" customWidth="1"/>
    <col min="17" max="17" width="5.50390625" style="1" customWidth="1"/>
    <col min="18" max="18" width="9.50390625" style="75" bestFit="1" customWidth="1"/>
    <col min="19" max="19" width="8.125" style="1" bestFit="1" customWidth="1"/>
    <col min="20" max="20" width="9.00390625" style="1" customWidth="1"/>
    <col min="21" max="21" width="9.125" style="1" bestFit="1" customWidth="1"/>
    <col min="22" max="22" width="8.50390625" style="1" bestFit="1" customWidth="1"/>
    <col min="23" max="16384" width="9.00390625" style="1" customWidth="1"/>
  </cols>
  <sheetData>
    <row r="1" ht="12"/>
    <row r="2" spans="1:12" ht="14.25">
      <c r="A2" s="10" t="s">
        <v>9</v>
      </c>
      <c r="B2" s="97" t="s">
        <v>34</v>
      </c>
      <c r="C2" s="18" t="s">
        <v>35</v>
      </c>
      <c r="D2" s="18" t="s">
        <v>36</v>
      </c>
      <c r="E2" s="18" t="s">
        <v>4</v>
      </c>
      <c r="F2" s="30" t="s">
        <v>17</v>
      </c>
      <c r="G2" s="63" t="s">
        <v>22</v>
      </c>
      <c r="H2" s="62" t="s">
        <v>18</v>
      </c>
      <c r="I2" s="62" t="s">
        <v>19</v>
      </c>
      <c r="J2" s="68" t="s">
        <v>21</v>
      </c>
      <c r="K2" s="63" t="s">
        <v>20</v>
      </c>
      <c r="L2" s="4"/>
    </row>
    <row r="3" spans="1:12" ht="12.75">
      <c r="A3" s="230" t="s">
        <v>14</v>
      </c>
      <c r="B3" s="99">
        <v>5.6</v>
      </c>
      <c r="C3" s="88">
        <v>4.2</v>
      </c>
      <c r="D3" s="88">
        <v>4.8</v>
      </c>
      <c r="E3" s="89">
        <v>120</v>
      </c>
      <c r="F3" s="61">
        <v>20</v>
      </c>
      <c r="G3" s="61">
        <v>1000</v>
      </c>
      <c r="H3" s="61">
        <f>IF(F3=15,8.5,IF(F3=20,11,IF(F3=25,13.5,IF(F3=30,16.5))))</f>
        <v>11</v>
      </c>
      <c r="I3" s="61">
        <v>21</v>
      </c>
      <c r="J3" s="69">
        <f>E3-I3</f>
        <v>99</v>
      </c>
      <c r="K3" s="61">
        <f>J3-12</f>
        <v>87</v>
      </c>
      <c r="L3" s="4"/>
    </row>
    <row r="4" spans="1:17" ht="14.25">
      <c r="A4" s="230"/>
      <c r="B4" s="98" t="s">
        <v>37</v>
      </c>
      <c r="C4" s="79" t="s">
        <v>64</v>
      </c>
      <c r="D4" s="80" t="s">
        <v>65</v>
      </c>
      <c r="E4" s="62" t="s">
        <v>38</v>
      </c>
      <c r="F4" s="22" t="s">
        <v>64</v>
      </c>
      <c r="G4" s="81" t="s">
        <v>65</v>
      </c>
      <c r="H4" s="2" t="s">
        <v>39</v>
      </c>
      <c r="I4" s="79" t="s">
        <v>64</v>
      </c>
      <c r="J4" s="80" t="s">
        <v>65</v>
      </c>
      <c r="K4" s="62" t="s">
        <v>40</v>
      </c>
      <c r="L4" s="22" t="s">
        <v>64</v>
      </c>
      <c r="M4" s="81" t="s">
        <v>65</v>
      </c>
      <c r="Q4" s="4"/>
    </row>
    <row r="5" spans="1:17" ht="12.75">
      <c r="A5" s="230"/>
      <c r="B5" s="84">
        <f>-S56*B3*C3^2</f>
        <v>7.927415999999998</v>
      </c>
      <c r="C5" s="85">
        <f>($J3-SQRT($J3^2-2000000*B5/$H3/$G3))*$G3*$H3/210</f>
        <v>396.46458946110045</v>
      </c>
      <c r="D5" s="85">
        <f>C5*21/31</f>
        <v>268.57278640913256</v>
      </c>
      <c r="E5" s="86">
        <f>-T56*B3*C3^2</f>
        <v>7.1569008</v>
      </c>
      <c r="F5" s="87">
        <f>($K3-SQRT($K3^2-2000000*E5/$H3/$G3))*$G3*$H3/210</f>
        <v>410.19035917423884</v>
      </c>
      <c r="G5" s="87">
        <f>F5*21/31</f>
        <v>277.87088847287146</v>
      </c>
      <c r="H5" s="84">
        <f>U56*B3*C3^2+V56*B3*C3^2*1/5</f>
        <v>3.4643548799999992</v>
      </c>
      <c r="I5" s="85">
        <f>($J3-SQRT($J3^2-2000000*H5/$H3/$G3))*$G3*$H3/210</f>
        <v>169.40258755783836</v>
      </c>
      <c r="J5" s="85">
        <f>I5*21/31</f>
        <v>114.75659157143889</v>
      </c>
      <c r="K5" s="86">
        <f>V56*B3*C3^2+U56*B3*C3^2*1/5</f>
        <v>2.78867232</v>
      </c>
      <c r="L5" s="87">
        <f>($K3-SQRT($K3^2-2000000*K5/$H3/$G3))*$G3*$H3/210</f>
        <v>155.28227093522912</v>
      </c>
      <c r="M5" s="87">
        <f>L5*21/31</f>
        <v>105.19121579483263</v>
      </c>
      <c r="Q5" s="4"/>
    </row>
    <row r="6" spans="8:17" ht="12.75">
      <c r="H6" s="4"/>
      <c r="I6" s="4"/>
      <c r="Q6" s="4"/>
    </row>
    <row r="7" spans="8:17" ht="12.75">
      <c r="H7" s="4"/>
      <c r="I7" s="4"/>
      <c r="Q7" s="4"/>
    </row>
    <row r="8" spans="8:17" ht="12.75">
      <c r="H8" s="4"/>
      <c r="I8" s="4"/>
      <c r="Q8" s="4"/>
    </row>
    <row r="12" spans="8:9" ht="12">
      <c r="H12" s="77"/>
      <c r="I12" s="77"/>
    </row>
    <row r="13" spans="8:9" ht="12">
      <c r="H13" s="77"/>
      <c r="I13" s="77"/>
    </row>
    <row r="14" spans="8:10" ht="12">
      <c r="H14" s="77"/>
      <c r="I14" s="77"/>
      <c r="J14" s="77"/>
    </row>
    <row r="15" ht="12">
      <c r="G15" s="1"/>
    </row>
    <row r="16" ht="12">
      <c r="G16" s="1"/>
    </row>
    <row r="17" spans="7:9" ht="12">
      <c r="G17" s="1"/>
      <c r="H17" s="77"/>
      <c r="I17" s="77"/>
    </row>
    <row r="18" spans="7:9" ht="12">
      <c r="G18" s="1"/>
      <c r="H18" s="77"/>
      <c r="I18" s="77"/>
    </row>
    <row r="20" spans="49:52" ht="12.75">
      <c r="AW20" s="4"/>
      <c r="AX20" s="4"/>
      <c r="AY20" s="4"/>
      <c r="AZ20" s="4"/>
    </row>
    <row r="21" spans="49:52" ht="12.75">
      <c r="AW21" s="4"/>
      <c r="AX21" s="4"/>
      <c r="AY21" s="4"/>
      <c r="AZ21" s="4"/>
    </row>
    <row r="22" spans="49:52" ht="12.75">
      <c r="AW22" s="4"/>
      <c r="AX22" s="4"/>
      <c r="AY22" s="4"/>
      <c r="AZ22" s="4"/>
    </row>
    <row r="23" spans="49:52" ht="12.75">
      <c r="AW23" s="4"/>
      <c r="AX23" s="4"/>
      <c r="AY23" s="4"/>
      <c r="AZ23" s="4"/>
    </row>
    <row r="24" spans="49:52" ht="12.75">
      <c r="AW24" s="4"/>
      <c r="AX24" s="4"/>
      <c r="AY24" s="4"/>
      <c r="AZ24" s="4"/>
    </row>
    <row r="28" spans="49:50" ht="12">
      <c r="AW28" s="77"/>
      <c r="AX28" s="77"/>
    </row>
    <row r="29" spans="49:50" ht="12">
      <c r="AW29" s="77"/>
      <c r="AX29" s="77"/>
    </row>
    <row r="39" spans="18:22" ht="12.75">
      <c r="R39" s="90" t="s">
        <v>41</v>
      </c>
      <c r="S39" s="20" t="s">
        <v>42</v>
      </c>
      <c r="T39" s="20" t="s">
        <v>43</v>
      </c>
      <c r="U39" s="19" t="s">
        <v>44</v>
      </c>
      <c r="V39" s="19" t="s">
        <v>45</v>
      </c>
    </row>
    <row r="40" spans="18:22" ht="13.5">
      <c r="R40" s="91">
        <v>0.5</v>
      </c>
      <c r="S40" s="32">
        <v>-0.1179</v>
      </c>
      <c r="T40" s="32">
        <v>-0.0786</v>
      </c>
      <c r="U40" s="33">
        <v>0.056</v>
      </c>
      <c r="V40" s="33">
        <v>0.0079</v>
      </c>
    </row>
    <row r="41" spans="18:22" ht="13.5">
      <c r="R41" s="91">
        <v>0.55</v>
      </c>
      <c r="S41" s="32">
        <v>-0.114</v>
      </c>
      <c r="T41" s="32">
        <v>-0.0785</v>
      </c>
      <c r="U41" s="33">
        <v>0.0529</v>
      </c>
      <c r="V41" s="33">
        <v>0.0105</v>
      </c>
    </row>
    <row r="42" spans="18:22" ht="13.5">
      <c r="R42" s="91">
        <v>0.6</v>
      </c>
      <c r="S42" s="32">
        <v>-0.1095</v>
      </c>
      <c r="T42" s="32">
        <v>-0.0782</v>
      </c>
      <c r="U42" s="33">
        <v>0.0496</v>
      </c>
      <c r="V42" s="33">
        <v>0.013</v>
      </c>
    </row>
    <row r="43" spans="18:22" ht="13.5">
      <c r="R43" s="91">
        <v>0.65</v>
      </c>
      <c r="S43" s="32">
        <v>-0.1045</v>
      </c>
      <c r="T43" s="32">
        <v>-0.0777</v>
      </c>
      <c r="U43" s="33">
        <v>0.0462</v>
      </c>
      <c r="V43" s="33">
        <v>0.0153</v>
      </c>
    </row>
    <row r="44" spans="18:22" ht="13.5">
      <c r="R44" s="91">
        <v>0.7</v>
      </c>
      <c r="S44" s="32">
        <v>-0.0992</v>
      </c>
      <c r="T44" s="32">
        <v>-0.077</v>
      </c>
      <c r="U44" s="33">
        <v>0.0426</v>
      </c>
      <c r="V44" s="33">
        <v>0.0171</v>
      </c>
    </row>
    <row r="45" spans="18:22" ht="13.5">
      <c r="R45" s="91">
        <v>0.75</v>
      </c>
      <c r="S45" s="32">
        <v>-0.0938</v>
      </c>
      <c r="T45" s="32">
        <v>-0.076</v>
      </c>
      <c r="U45" s="33">
        <v>0.039</v>
      </c>
      <c r="V45" s="33">
        <v>0.0188</v>
      </c>
    </row>
    <row r="46" spans="18:22" ht="13.5">
      <c r="R46" s="91">
        <v>0.8</v>
      </c>
      <c r="S46" s="32">
        <v>-0.0883</v>
      </c>
      <c r="T46" s="32">
        <v>-0.0748</v>
      </c>
      <c r="U46" s="33">
        <v>0.0355</v>
      </c>
      <c r="V46" s="33">
        <v>0.0203</v>
      </c>
    </row>
    <row r="47" spans="18:22" ht="13.5">
      <c r="R47" s="91">
        <v>0.85</v>
      </c>
      <c r="S47" s="32">
        <v>-0.0829</v>
      </c>
      <c r="T47" s="32">
        <v>-0.0733</v>
      </c>
      <c r="U47" s="33">
        <v>0.0322</v>
      </c>
      <c r="V47" s="33">
        <v>0.0216</v>
      </c>
    </row>
    <row r="48" spans="18:22" ht="13.5">
      <c r="R48" s="91">
        <v>0.9</v>
      </c>
      <c r="S48" s="32">
        <v>-0.0776</v>
      </c>
      <c r="T48" s="32">
        <v>-0.0716</v>
      </c>
      <c r="U48" s="33">
        <v>0.0291</v>
      </c>
      <c r="V48" s="33">
        <v>0.0226</v>
      </c>
    </row>
    <row r="49" spans="18:22" ht="13.5">
      <c r="R49" s="91">
        <v>0.95</v>
      </c>
      <c r="S49" s="32">
        <v>-0.0726</v>
      </c>
      <c r="T49" s="32">
        <v>-0.0698</v>
      </c>
      <c r="U49" s="33">
        <v>0.0262</v>
      </c>
      <c r="V49" s="33">
        <v>0.0232</v>
      </c>
    </row>
    <row r="50" spans="18:22" ht="13.5">
      <c r="R50" s="91">
        <v>1</v>
      </c>
      <c r="S50" s="32">
        <v>-0.0677</v>
      </c>
      <c r="T50" s="32">
        <v>-0.0677</v>
      </c>
      <c r="U50" s="33">
        <v>0.0234</v>
      </c>
      <c r="V50" s="33">
        <v>0.0234</v>
      </c>
    </row>
    <row r="51" spans="18:22" ht="12">
      <c r="R51" s="47"/>
      <c r="S51" s="10"/>
      <c r="T51" s="10"/>
      <c r="U51" s="10"/>
      <c r="V51" s="10"/>
    </row>
    <row r="53" spans="19:22" ht="13.5">
      <c r="S53" s="3" t="s">
        <v>46</v>
      </c>
      <c r="T53" s="3" t="s">
        <v>47</v>
      </c>
      <c r="U53" s="3" t="s">
        <v>48</v>
      </c>
      <c r="V53" s="3" t="s">
        <v>49</v>
      </c>
    </row>
    <row r="54" spans="19:22" ht="12">
      <c r="S54" s="36">
        <f>IF($C$3/$D$3&lt;0.5,0,IF(AND($C$3/$D$3&gt;=0.5,$C$3/$D$3&lt;0.55),S41-(S41-S40)*($R41-$C$3/$D$3)/0.05,IF(AND($C$3/$D$3&gt;=0.55,$C$3/$D$3&lt;0.6),S42-(S42-S41)*($R42-$C$3/$D$3)/0.05,IF(AND($C$3/$D$3&gt;=0.6,$C$3/$D$3&lt;0.65),S43-(S43-S42)*($R43-$C$3/$D$3)/0.05,IF(AND($C$3/$D$3&gt;=0.65,$C$3/$D$3&lt;0.7),S44-(S44-S43)*($R44-$C$3/$D$3)/0.05,IF(AND($C$3/$D$3&gt;=0.7,$C$3/$D$3&lt;0.75),S45-(S45-S44)*($R45-$C$3/$D$3)/0.05,IF(AND($C$3/$D$3&gt;=0.75,$C$3/$D$3&lt;0.8),S46-(S46-S45)*($R46-$C$3/$D$3)/0.05,0)))))))</f>
        <v>0</v>
      </c>
      <c r="T54" s="36">
        <f>IF($C$3/$D$3&lt;0.5,0,IF(AND($C$3/$D$3&gt;=0.5,$C$3/$D$3&lt;0.55),T41-(T41-T40)*($R41-$C$3/$D$3)/0.05,IF(AND($C$3/$D$3&gt;=0.55,$C$3/$D$3&lt;0.6),T42-(T42-T41)*($R42-$C$3/$D$3)/0.05,IF(AND($C$3/$D$3&gt;=0.6,$C$3/$D$3&lt;0.65),T43-(T43-T42)*($R43-$C$3/$D$3)/0.05,IF(AND($C$3/$D$3&gt;=0.65,$C$3/$D$3&lt;0.7),T44-(T44-T43)*($R44-$C$3/$D$3)/0.05,IF(AND($C$3/$D$3&gt;=0.7,$C$3/$D$3&lt;0.75),T45-(T45-T44)*($R45-$C$3/$D$3)/0.05,IF(AND($C$3/$D$3&gt;=0.75,$C$3/$D$3&lt;0.8),T46-(T46-T45)*($R46-$C$3/$D$3)/0.05,0)))))))</f>
        <v>0</v>
      </c>
      <c r="U54" s="36">
        <f>IF($C$3/$D$3&lt;0.5,0,IF(AND($C$3/$D$3&gt;=0.5,$C$3/$D$3&lt;0.55),U41-(U41-U40)*($R41-$C$3/$D$3)/0.05,IF(AND($C$3/$D$3&gt;=0.55,$C$3/$D$3&lt;0.6),U42-(U42-U41)*($R42-$C$3/$D$3)/0.05,IF(AND($C$3/$D$3&gt;=0.6,$C$3/$D$3&lt;0.65),U43-(U43-U42)*($R43-$C$3/$D$3)/0.05,IF(AND($C$3/$D$3&gt;=0.65,$C$3/$D$3&lt;0.7),U44-(U44-U43)*($R44-$C$3/$D$3)/0.05,IF(AND($C$3/$D$3&gt;=0.7,$C$3/$D$3&lt;0.75),U45-(U45-U44)*($R45-$C$3/$D$3)/0.05,IF(AND($C$3/$D$3&gt;=0.75,$C$3/$D$3&lt;0.8),U46-(U46-U45)*($R46-$C$3/$D$3)/0.05,0)))))))</f>
        <v>0</v>
      </c>
      <c r="V54" s="36">
        <f>IF($C$3/$D$3&lt;0.5,0,IF(AND($C$3/$D$3&gt;=0.5,$C$3/$D$3&lt;0.55),V41-(V41-V40)*($R41-$C$3/$D$3)/0.05,IF(AND($C$3/$D$3&gt;=0.55,$C$3/$D$3&lt;0.6),V42-(V42-V41)*($R42-$C$3/$D$3)/0.05,IF(AND($C$3/$D$3&gt;=0.6,$C$3/$D$3&lt;0.65),V43-(V43-V42)*($R43-$C$3/$D$3)/0.05,IF(AND($C$3/$D$3&gt;=0.65,$C$3/$D$3&lt;0.7),V44-(V44-V43)*($R44-$C$3/$D$3)/0.05,IF(AND($C$3/$D$3&gt;=0.7,$C$3/$D$3&lt;0.75),V45-(V45-V44)*($R45-$C$3/$D$3)/0.05,IF(AND($C$3/$D$3&gt;=0.75,$C$3/$D$3&lt;0.8),V46-(V46-V45)*($R46-$C$3/$D$3)/0.05,0)))))))</f>
        <v>0</v>
      </c>
    </row>
    <row r="55" spans="19:22" ht="12">
      <c r="S55" s="36">
        <f>IF(AND($C$3/$D$3&gt;=0.8,$C$3/$D$3&lt;0.85),S47-(S47-S46)*($R47-$C$3/$D$3)/0.05,IF(AND($C$3/$D$3&gt;=0.85,$C$3/$D$3&lt;0.9),S48-(S48-S47)*($R48-$C$3/$D$3)/0.05,IF(AND($C$3/$D$3&gt;=0.9,$C$3/$D$3&lt;0.95),S49-(S49-S48)*($R49-$C$3/$D$3)/0.05,IF(AND($C$3/$D$3&gt;=0.95,$C$3/$D$3&lt;=1),S50-(S50-S49)*($R50-$C$3/$D$3)/0.05,0))))</f>
        <v>-0.08024999999999999</v>
      </c>
      <c r="T55" s="36">
        <f>IF(AND($C$3/$D$3&gt;=0.8,$C$3/$D$3&lt;0.85),T47-(T47-T46)*($R47-$C$3/$D$3)/0.05,IF(AND($C$3/$D$3&gt;=0.85,$C$3/$D$3&lt;0.9),T48-(T48-T47)*($R48-$C$3/$D$3)/0.05,IF(AND($C$3/$D$3&gt;=0.9,$C$3/$D$3&lt;0.95),T49-(T49-T48)*($R49-$C$3/$D$3)/0.05,IF(AND($C$3/$D$3&gt;=0.95,$C$3/$D$3&lt;=1),T50-(T50-T49)*($R50-$C$3/$D$3)/0.05,0))))</f>
        <v>-0.07245</v>
      </c>
      <c r="U55" s="37">
        <f>IF(AND($C$3/$D$3&gt;=0.8,$C$3/$D$3&lt;0.85),U47-(U47-U46)*($R47-$C$3/$D$3)/0.05,IF(AND($C$3/$D$3&gt;=0.85,$C$3/$D$3&lt;0.9),U48-(U48-U47)*($R48-$C$3/$D$3)/0.05,IF(AND($C$3/$D$3&gt;=0.9,$C$3/$D$3&lt;0.95),U49-(U49-U48)*($R49-$C$3/$D$3)/0.05,IF(AND($C$3/$D$3&gt;=0.95,$C$3/$D$3&lt;=1),U50-(U50-U49)*($R50-$C$3/$D$3)/0.05,0))))</f>
        <v>0.030649999999999993</v>
      </c>
      <c r="V55" s="36">
        <f>IF(AND($C$3/$D$3&gt;=0.8,$C$3/$D$3&lt;0.85),V47-(V47-V46)*($R47-$C$3/$D$3)/0.05,IF(AND($C$3/$D$3&gt;=0.85,$C$3/$D$3&lt;0.9),V48-(V48-V47)*($R48-$C$3/$D$3)/0.05,IF(AND($C$3/$D$3&gt;=0.9,$C$3/$D$3&lt;0.95),V49-(V49-V48)*($R49-$C$3/$D$3)/0.05,IF(AND($C$3/$D$3&gt;=0.95,$C$3/$D$3&lt;=1),V50-(V50-V49)*($R50-$C$3/$D$3)/0.05,0))))</f>
        <v>0.0221</v>
      </c>
    </row>
    <row r="56" spans="19:22" ht="12">
      <c r="S56" s="36">
        <f>IF(S$54=0,S$55,S$54)</f>
        <v>-0.08024999999999999</v>
      </c>
      <c r="T56" s="36">
        <f>IF(T$54=0,T$55,T$54)</f>
        <v>-0.07245</v>
      </c>
      <c r="U56" s="37">
        <f>IF(U$54=0,U$55,U$54)</f>
        <v>0.030649999999999993</v>
      </c>
      <c r="V56" s="36">
        <f>IF(V$54=0,V$55,V$54)</f>
        <v>0.0221</v>
      </c>
    </row>
  </sheetData>
  <sheetProtection password="CF15" sheet="1" objects="1" scenarios="1"/>
  <mergeCells count="1">
    <mergeCell ref="A3:A5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89"/>
  <sheetViews>
    <sheetView workbookViewId="0" topLeftCell="A1">
      <selection activeCell="G35" sqref="G35"/>
    </sheetView>
  </sheetViews>
  <sheetFormatPr defaultColWidth="9.00390625" defaultRowHeight="14.25"/>
  <cols>
    <col min="1" max="1" width="9.375" style="17" customWidth="1"/>
    <col min="2" max="3" width="9.375" style="25" customWidth="1"/>
    <col min="4" max="5" width="9.375" style="26" customWidth="1"/>
    <col min="6" max="7" width="9.375" style="24" customWidth="1"/>
    <col min="8" max="13" width="9.375" style="17" customWidth="1"/>
    <col min="14" max="15" width="8.375" style="17" customWidth="1"/>
    <col min="16" max="16" width="5.50390625" style="17" customWidth="1"/>
    <col min="17" max="17" width="6.00390625" style="17" customWidth="1"/>
    <col min="18" max="18" width="9.50390625" style="93" customWidth="1"/>
    <col min="19" max="20" width="9.50390625" style="17" bestFit="1" customWidth="1"/>
    <col min="21" max="21" width="8.375" style="17" bestFit="1" customWidth="1"/>
    <col min="22" max="22" width="8.50390625" style="17" customWidth="1"/>
    <col min="23" max="16384" width="9.00390625" style="17" customWidth="1"/>
  </cols>
  <sheetData>
    <row r="1" spans="1:12" ht="14.25">
      <c r="A1" s="10" t="s">
        <v>9</v>
      </c>
      <c r="B1" s="38" t="s">
        <v>50</v>
      </c>
      <c r="C1" s="38" t="s">
        <v>51</v>
      </c>
      <c r="D1" s="38" t="s">
        <v>52</v>
      </c>
      <c r="E1" s="38" t="s">
        <v>4</v>
      </c>
      <c r="F1" s="30" t="s">
        <v>17</v>
      </c>
      <c r="G1" s="63" t="s">
        <v>22</v>
      </c>
      <c r="H1" s="62" t="s">
        <v>18</v>
      </c>
      <c r="I1" s="62" t="s">
        <v>19</v>
      </c>
      <c r="J1" s="68" t="s">
        <v>21</v>
      </c>
      <c r="K1" s="63" t="s">
        <v>20</v>
      </c>
      <c r="L1" s="12"/>
    </row>
    <row r="2" spans="1:12" ht="12.75">
      <c r="A2" s="230" t="s">
        <v>14</v>
      </c>
      <c r="B2" s="31">
        <v>8</v>
      </c>
      <c r="C2" s="31">
        <v>3</v>
      </c>
      <c r="D2" s="31">
        <v>3.6</v>
      </c>
      <c r="E2" s="95">
        <v>100</v>
      </c>
      <c r="F2" s="61">
        <v>20</v>
      </c>
      <c r="G2" s="61">
        <v>1000</v>
      </c>
      <c r="H2" s="61">
        <f>IF(F2=15,8.5,IF(F2=20,11,IF(F2=25,13.5,IF(F2=30,16.5))))</f>
        <v>11</v>
      </c>
      <c r="I2" s="61">
        <v>21</v>
      </c>
      <c r="J2" s="69">
        <f>E2-I2</f>
        <v>79</v>
      </c>
      <c r="K2" s="61">
        <f>J2-12</f>
        <v>67</v>
      </c>
      <c r="L2" s="12"/>
    </row>
    <row r="3" spans="1:13" ht="14.25">
      <c r="A3" s="230"/>
      <c r="B3" s="2" t="s">
        <v>53</v>
      </c>
      <c r="C3" s="79" t="s">
        <v>64</v>
      </c>
      <c r="D3" s="80" t="s">
        <v>65</v>
      </c>
      <c r="E3" s="62" t="s">
        <v>54</v>
      </c>
      <c r="F3" s="81" t="s">
        <v>64</v>
      </c>
      <c r="G3" s="22" t="s">
        <v>65</v>
      </c>
      <c r="H3" s="2" t="s">
        <v>55</v>
      </c>
      <c r="I3" s="82" t="s">
        <v>64</v>
      </c>
      <c r="J3" s="83" t="s">
        <v>65</v>
      </c>
      <c r="K3" s="62" t="s">
        <v>56</v>
      </c>
      <c r="L3" s="63" t="s">
        <v>64</v>
      </c>
      <c r="M3" s="96" t="s">
        <v>65</v>
      </c>
    </row>
    <row r="4" spans="1:13" ht="12.75">
      <c r="A4" s="230"/>
      <c r="B4" s="224">
        <f>S89*B2*C2^2*(-1)</f>
        <v>5.0448</v>
      </c>
      <c r="C4" s="225">
        <f>($J2-SQRT($J2^2-2000000*B4/$H2/$G2))*$G2*$H2/210</f>
        <v>316.16484529140723</v>
      </c>
      <c r="D4" s="225">
        <f>C4*21/31</f>
        <v>214.17618551998555</v>
      </c>
      <c r="E4" s="226">
        <f>T89*B2*C2^2*(-1)</f>
        <v>4.0704</v>
      </c>
      <c r="F4" s="227">
        <f>($K2-SQRT($K2^2-2000000*E4/$H2/$G2))*$G2*$H2/210</f>
        <v>302.31749629715546</v>
      </c>
      <c r="G4" s="227">
        <f>F4*21/31</f>
        <v>204.79572329807306</v>
      </c>
      <c r="H4" s="224">
        <f>U89*B2*C2^2+V89*B2*C2^2*1/5</f>
        <v>2.34432</v>
      </c>
      <c r="I4" s="225">
        <f>($J2-SQRT($J2^2-2000000*H4/$H2/$G2))*$G2*$H2/210</f>
        <v>143.80804777827782</v>
      </c>
      <c r="J4" s="225">
        <f>I4*21/31</f>
        <v>97.41835494657529</v>
      </c>
      <c r="K4" s="226">
        <f>V89*B2*C2^2+U89*B2*C2^2*1/5</f>
        <v>1.3881599999999998</v>
      </c>
      <c r="L4" s="227">
        <f>($K2-SQRT($K2^2-2000000*K4/$H2/$G2))*$G2*$H2/210</f>
        <v>100.08818948850336</v>
      </c>
      <c r="M4" s="228">
        <f>L4*21/31</f>
        <v>67.80167675027647</v>
      </c>
    </row>
    <row r="5" spans="8:9" ht="12.75">
      <c r="H5" s="4"/>
      <c r="I5" s="4"/>
    </row>
    <row r="6" spans="8:9" ht="12.75">
      <c r="H6" s="4"/>
      <c r="I6" s="4"/>
    </row>
    <row r="7" spans="8:17" ht="12.75">
      <c r="H7" s="4"/>
      <c r="I7" s="4"/>
      <c r="Q7" s="34"/>
    </row>
    <row r="8" ht="12">
      <c r="Q8" s="34"/>
    </row>
    <row r="11" spans="8:9" ht="12">
      <c r="H11" s="23"/>
      <c r="I11" s="23"/>
    </row>
    <row r="12" spans="8:9" ht="12">
      <c r="H12" s="23"/>
      <c r="I12" s="23"/>
    </row>
    <row r="13" spans="1:9" ht="12">
      <c r="A13" s="1"/>
      <c r="B13" s="27"/>
      <c r="C13" s="27"/>
      <c r="D13" s="28"/>
      <c r="E13" s="28"/>
      <c r="F13" s="29"/>
      <c r="G13" s="29"/>
      <c r="H13" s="23"/>
      <c r="I13" s="23"/>
    </row>
    <row r="14" spans="1:7" ht="12">
      <c r="A14" s="1"/>
      <c r="B14" s="27"/>
      <c r="C14" s="27"/>
      <c r="D14" s="28"/>
      <c r="E14" s="28"/>
      <c r="F14" s="29"/>
      <c r="G14" s="29"/>
    </row>
    <row r="15" spans="1:7" ht="12">
      <c r="A15" s="1"/>
      <c r="F15" s="29"/>
      <c r="G15" s="29"/>
    </row>
    <row r="16" spans="1:9" ht="12">
      <c r="A16" s="1"/>
      <c r="F16" s="29"/>
      <c r="G16" s="29"/>
      <c r="H16" s="23"/>
      <c r="I16" s="23"/>
    </row>
    <row r="17" spans="8:9" ht="12">
      <c r="H17" s="23"/>
      <c r="I17" s="23"/>
    </row>
    <row r="24" spans="59:63" ht="12.75">
      <c r="BG24" s="4"/>
      <c r="BH24" s="4"/>
      <c r="BI24" s="4"/>
      <c r="BJ24" s="4"/>
      <c r="BK24" s="4"/>
    </row>
    <row r="25" spans="59:63" ht="12.75">
      <c r="BG25" s="4"/>
      <c r="BH25" s="4"/>
      <c r="BI25" s="4"/>
      <c r="BJ25" s="4"/>
      <c r="BK25" s="4"/>
    </row>
    <row r="26" spans="59:63" ht="12.75">
      <c r="BG26" s="4"/>
      <c r="BH26" s="4"/>
      <c r="BI26" s="4"/>
      <c r="BJ26" s="4"/>
      <c r="BK26" s="4"/>
    </row>
    <row r="27" spans="59:63" ht="12.75">
      <c r="BG27" s="4"/>
      <c r="BH27" s="4"/>
      <c r="BI27" s="4"/>
      <c r="BJ27" s="4"/>
      <c r="BK27" s="4"/>
    </row>
    <row r="28" spans="59:63" ht="12.75">
      <c r="BG28" s="4"/>
      <c r="BH28" s="4"/>
      <c r="BI28" s="4"/>
      <c r="BJ28" s="4"/>
      <c r="BK28" s="4"/>
    </row>
    <row r="32" spans="59:60" ht="12">
      <c r="BG32" s="23"/>
      <c r="BH32" s="23"/>
    </row>
    <row r="33" spans="59:60" ht="12">
      <c r="BG33" s="23"/>
      <c r="BH33" s="23"/>
    </row>
    <row r="72" spans="18:22" ht="13.5">
      <c r="R72" s="73" t="s">
        <v>62</v>
      </c>
      <c r="S72" s="94" t="s">
        <v>67</v>
      </c>
      <c r="T72" s="94" t="s">
        <v>68</v>
      </c>
      <c r="U72" s="74" t="s">
        <v>66</v>
      </c>
      <c r="V72" s="74" t="s">
        <v>69</v>
      </c>
    </row>
    <row r="73" spans="18:22" ht="13.5">
      <c r="R73" s="91">
        <v>0.5</v>
      </c>
      <c r="S73" s="32">
        <v>-0.0836</v>
      </c>
      <c r="T73" s="32">
        <v>-0.0563</v>
      </c>
      <c r="U73" s="33">
        <v>0.0409</v>
      </c>
      <c r="V73" s="33">
        <v>0.0028</v>
      </c>
    </row>
    <row r="74" spans="18:22" ht="13.5">
      <c r="R74" s="91">
        <v>0.55</v>
      </c>
      <c r="S74" s="32">
        <v>-0.0826</v>
      </c>
      <c r="T74" s="32">
        <v>-0.0564</v>
      </c>
      <c r="U74" s="33">
        <v>0.0398</v>
      </c>
      <c r="V74" s="33">
        <v>0.0041</v>
      </c>
    </row>
    <row r="75" spans="18:22" ht="13.5">
      <c r="R75" s="91">
        <v>0.6</v>
      </c>
      <c r="S75" s="32">
        <v>-0.0813</v>
      </c>
      <c r="T75" s="32">
        <v>-0.0566</v>
      </c>
      <c r="U75" s="33">
        <v>0.0385</v>
      </c>
      <c r="V75" s="33">
        <v>0.0059</v>
      </c>
    </row>
    <row r="76" spans="18:22" ht="13.5">
      <c r="R76" s="91">
        <v>0.65</v>
      </c>
      <c r="S76" s="32">
        <v>-0.0796</v>
      </c>
      <c r="T76" s="32">
        <v>-0.0569</v>
      </c>
      <c r="U76" s="33">
        <v>0.037</v>
      </c>
      <c r="V76" s="33">
        <v>0.0075</v>
      </c>
    </row>
    <row r="77" spans="18:22" ht="13.5">
      <c r="R77" s="91">
        <v>0.7</v>
      </c>
      <c r="S77" s="32">
        <v>-0.0774</v>
      </c>
      <c r="T77" s="32">
        <v>-0.0572</v>
      </c>
      <c r="U77" s="33">
        <v>0.0352</v>
      </c>
      <c r="V77" s="33">
        <v>0.0091</v>
      </c>
    </row>
    <row r="78" spans="18:22" ht="13.5">
      <c r="R78" s="91">
        <v>0.75</v>
      </c>
      <c r="S78" s="32">
        <v>-0.0748</v>
      </c>
      <c r="T78" s="32">
        <v>-0.0571</v>
      </c>
      <c r="U78" s="33">
        <v>0.0333</v>
      </c>
      <c r="V78" s="33">
        <v>0.0107</v>
      </c>
    </row>
    <row r="79" spans="18:22" ht="13.5">
      <c r="R79" s="91">
        <v>0.8</v>
      </c>
      <c r="S79" s="32">
        <v>-0.072</v>
      </c>
      <c r="T79" s="32">
        <v>-0.0568</v>
      </c>
      <c r="U79" s="33">
        <v>0.0313</v>
      </c>
      <c r="V79" s="33">
        <v>0.0123</v>
      </c>
    </row>
    <row r="80" spans="18:22" ht="13.5">
      <c r="R80" s="91">
        <v>0.85</v>
      </c>
      <c r="S80" s="32">
        <v>-0.0691</v>
      </c>
      <c r="T80" s="32">
        <v>-0.0564</v>
      </c>
      <c r="U80" s="33">
        <v>0.0292</v>
      </c>
      <c r="V80" s="33">
        <v>0.0138</v>
      </c>
    </row>
    <row r="81" spans="18:22" ht="13.5">
      <c r="R81" s="91">
        <v>0.9</v>
      </c>
      <c r="S81" s="32">
        <v>-0.066</v>
      </c>
      <c r="T81" s="32">
        <v>-0.056</v>
      </c>
      <c r="U81" s="33">
        <v>0.027</v>
      </c>
      <c r="V81" s="33">
        <v>0.0151</v>
      </c>
    </row>
    <row r="82" spans="18:22" ht="13.5">
      <c r="R82" s="91">
        <v>0.95</v>
      </c>
      <c r="S82" s="32">
        <v>-0.0628</v>
      </c>
      <c r="T82" s="32">
        <v>-0.0556</v>
      </c>
      <c r="U82" s="33">
        <v>0.0249</v>
      </c>
      <c r="V82" s="33">
        <v>0.0161</v>
      </c>
    </row>
    <row r="83" spans="18:22" ht="13.5">
      <c r="R83" s="91">
        <v>1</v>
      </c>
      <c r="S83" s="32">
        <v>-0.0596</v>
      </c>
      <c r="T83" s="32">
        <v>-0.0551</v>
      </c>
      <c r="U83" s="33">
        <v>0.0228</v>
      </c>
      <c r="V83" s="33">
        <v>0.0167</v>
      </c>
    </row>
    <row r="84" spans="18:22" ht="12">
      <c r="R84" s="92"/>
      <c r="S84" s="35"/>
      <c r="T84" s="35"/>
      <c r="U84" s="35"/>
      <c r="V84" s="35"/>
    </row>
    <row r="86" spans="19:22" ht="13.5">
      <c r="S86" s="3" t="s">
        <v>57</v>
      </c>
      <c r="T86" s="3" t="s">
        <v>58</v>
      </c>
      <c r="U86" s="3" t="s">
        <v>59</v>
      </c>
      <c r="V86" s="3" t="s">
        <v>60</v>
      </c>
    </row>
    <row r="87" spans="19:22" ht="12">
      <c r="S87" s="36">
        <f>IF($C$2/$D$2&lt;0.5,0,IF(AND($C$2/$D$2&gt;=0.5,$C$2/$D$2&lt;0.55),S74-(S74-S73)*($R74-$C$2/$D$2)/0.05,IF(AND($C$2/$D$2&gt;=0.55,$C$2/$D$2&lt;0.6),S75-(S75-S74)*($R75-$C$2/$D$2)/0.05,IF(AND($C$2/$D$2&gt;=0.6,$C$2/$D$2&lt;0.65),S76-(S76-S75)*($R76-$C$2/$D$2)/0.05,IF(AND($C$2/$D$2&gt;=0.65,$C$2/$D$2&lt;0.7),S77-(S77-S76)*($R77-$C$2/$D$2)/0.05,IF(AND($C$2/$D$2&gt;=0.7,$C$2/$D$2&lt;0.75),S78-(S78-S77)*($R78-$C$2/$D$2)/0.05,IF(AND($C$2/$D$2&gt;=0.75,$C$2/$D$2&lt;0.8),S79-(S79-S78)*($R79-$C$2/$D$2)/0.05,0)))))))</f>
        <v>0</v>
      </c>
      <c r="T87" s="36">
        <f>IF($C$2/$D$2&lt;0.5,0,IF(AND($C$2/$D$2&gt;=0.5,$C$2/$D$2&lt;0.55),T74-(T74-T73)*($R74-$C$2/$D$2)/0.05,IF(AND($C$2/$D$2&gt;=0.55,$C$2/$D$2&lt;0.6),T75-(T75-T74)*($R75-$C$2/$D$2)/0.05,IF(AND($C$2/$D$2&gt;=0.6,$C$2/$D$2&lt;0.65),T76-(T76-T75)*($R76-$C$2/$D$2)/0.05,IF(AND($C$2/$D$2&gt;=0.65,$C$2/$D$2&lt;0.7),T77-(T77-T76)*($R77-$C$2/$D$2)/0.05,IF(AND($C$2/$D$2&gt;=0.7,$C$2/$D$2&lt;0.75),T78-(T78-T77)*($R78-$C$2/$D$2)/0.05,IF(AND($C$2/$D$2&gt;=0.75,$C$2/$D$2&lt;0.8),T79-(T79-T78)*($R79-$C$2/$D$2)/0.05,0)))))))</f>
        <v>0</v>
      </c>
      <c r="U87" s="36">
        <f>IF($C$2/$D$2&lt;0.5,0,IF(AND($C$2/$D$2&gt;=0.5,$C$2/$D$2&lt;0.55),U74-(U74-U73)*($R74-$C$2/$D$2)/0.05,IF(AND($C$2/$D$2&gt;=0.55,$C$2/$D$2&lt;0.6),U75-(U75-U74)*($R75-$C$2/$D$2)/0.05,IF(AND($C$2/$D$2&gt;=0.6,$C$2/$D$2&lt;0.65),U76-(U76-U75)*($R76-$C$2/$D$2)/0.05,IF(AND($C$2/$D$2&gt;=0.65,$C$2/$D$2&lt;0.7),U77-(U77-U76)*($R77-$C$2/$D$2)/0.05,IF(AND($C$2/$D$2&gt;=0.7,$C$2/$D$2&lt;0.75),U78-(U78-U77)*($R78-$C$2/$D$2)/0.05,IF(AND($C$2/$D$2&gt;=0.75,$C$2/$D$2&lt;0.8),U79-(U79-U78)*($R79-$C$2/$D$2)/0.05,0)))))))</f>
        <v>0</v>
      </c>
      <c r="V87" s="36">
        <f>IF($C$2/$D$2&lt;0.5,0,IF(AND($C$2/$D$2&gt;=0.5,$C$2/$D$2&lt;0.55),V74-(V74-V73)*($R74-$C$2/$D$2)/0.05,IF(AND($C$2/$D$2&gt;=0.55,$C$2/$D$2&lt;0.6),V75-(V75-V74)*($R75-$C$2/$D$2)/0.05,IF(AND($C$2/$D$2&gt;=0.6,$C$2/$D$2&lt;0.65),V76-(V76-V75)*($R76-$C$2/$D$2)/0.05,IF(AND($C$2/$D$2&gt;=0.65,$C$2/$D$2&lt;0.7),V77-(V77-V76)*($R77-$C$2/$D$2)/0.05,IF(AND($C$2/$D$2&gt;=0.7,$C$2/$D$2&lt;0.75),V78-(V78-V77)*($R78-$C$2/$D$2)/0.05,IF(AND($C$2/$D$2&gt;=0.75,$C$2/$D$2&lt;0.8),V79-(V79-V78)*($R79-$C$2/$D$2)/0.05,0)))))))</f>
        <v>0</v>
      </c>
    </row>
    <row r="88" spans="19:22" ht="12">
      <c r="S88" s="36">
        <f>IF(AND($C$2/$D$2&gt;=0.8,$C$2/$D$2&lt;0.85),S80-(S80-S79)*($R80-$C$2/$D$2)/0.05,IF(AND($C$2/$D$2&gt;=0.85,$C$2/$D$2&lt;0.9),S81-(S81-S80)*($R81-$C$2/$D$2)/0.05,IF(AND($C$2/$D$2&gt;=0.9,$C$2/$D$2&lt;0.95),S82-(S82-S81)*($R82-$C$2/$D$2)/0.05,IF(AND($C$2/$D$2&gt;=0.95,$C$2/$D$2&lt;=1),S83-(S83-S82)*($R83-$C$2/$D$2)/0.05,0))))</f>
        <v>-0.07006666666666667</v>
      </c>
      <c r="T88" s="36">
        <f>IF(AND($C$2/$D$2&gt;=0.8,$C$2/$D$2&lt;0.85),T80-(T80-T79)*($R80-$C$2/$D$2)/0.05,IF(AND($C$2/$D$2&gt;=0.85,$C$2/$D$2&lt;0.9),T81-(T81-T80)*($R81-$C$2/$D$2)/0.05,IF(AND($C$2/$D$2&gt;=0.9,$C$2/$D$2&lt;0.95),T82-(T82-T81)*($R82-$C$2/$D$2)/0.05,IF(AND($C$2/$D$2&gt;=0.95,$C$2/$D$2&lt;=1),T83-(T83-T82)*($R83-$C$2/$D$2)/0.05,0))))</f>
        <v>-0.05653333333333333</v>
      </c>
      <c r="U88" s="37">
        <f>IF(AND($C$2/$D$2&gt;=0.8,$C$2/$D$2&lt;0.85),U80-(U80-U79)*($R80-$C$2/$D$2)/0.05,IF(AND($C$2/$D$2&gt;=0.85,$C$2/$D$2&lt;0.9),U81-(U81-U80)*($R81-$C$2/$D$2)/0.05,IF(AND($C$2/$D$2&gt;=0.9,$C$2/$D$2&lt;0.95),U82-(U82-U81)*($R82-$C$2/$D$2)/0.05,IF(AND($C$2/$D$2&gt;=0.95,$C$2/$D$2&lt;=1),U83-(U83-U82)*($R83-$C$2/$D$2)/0.05,0))))</f>
        <v>0.029900000000000003</v>
      </c>
      <c r="V88" s="36">
        <f>IF(AND($C$2/$D$2&gt;=0.8,$C$2/$D$2&lt;0.85),V80-(V80-V79)*($R80-$C$2/$D$2)/0.05,IF(AND($C$2/$D$2&gt;=0.85,$C$2/$D$2&lt;0.9),V81-(V81-V80)*($R81-$C$2/$D$2)/0.05,IF(AND($C$2/$D$2&gt;=0.9,$C$2/$D$2&lt;0.95),V82-(V82-V81)*($R82-$C$2/$D$2)/0.05,IF(AND($C$2/$D$2&gt;=0.95,$C$2/$D$2&lt;=1),V83-(V83-V82)*($R83-$C$2/$D$2)/0.05,0))))</f>
        <v>0.013299999999999998</v>
      </c>
    </row>
    <row r="89" spans="19:22" ht="12">
      <c r="S89" s="36">
        <f>IF(S$87=0,S$88,S$87)</f>
        <v>-0.07006666666666667</v>
      </c>
      <c r="T89" s="36">
        <f>IF(T$87=0,T$88,T$87)</f>
        <v>-0.05653333333333333</v>
      </c>
      <c r="U89" s="37">
        <f>IF(U$87=0,U$88,U$87)</f>
        <v>0.029900000000000003</v>
      </c>
      <c r="V89" s="36">
        <f>IF(V$87=0,V$88,V$87)</f>
        <v>0.013299999999999998</v>
      </c>
    </row>
  </sheetData>
  <sheetProtection password="CF15" sheet="1" objects="1" scenarios="1"/>
  <mergeCells count="1">
    <mergeCell ref="A2:A4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均布荷载下弹性双向板计算</dc:title>
  <dc:subject>计算</dc:subject>
  <dc:creator/>
  <cp:keywords>计算</cp:keywords>
  <dc:description>均布荷载下弹性双向板计算</dc:description>
  <cp:lastModifiedBy>MC SYSTEM</cp:lastModifiedBy>
  <dcterms:created xsi:type="dcterms:W3CDTF">1999-11-28T03:17:18Z</dcterms:created>
  <dcterms:modified xsi:type="dcterms:W3CDTF">2003-12-31T01:50:29Z</dcterms:modified>
  <cp:category>计算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办公室">
    <vt:lpwstr>1</vt:lpwstr>
  </property>
</Properties>
</file>