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<sst xmlns="http://schemas.openxmlformats.org/spreadsheetml/2006/main" count="34" uniqueCount="34">
  <si>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>轴力</t>
    </r>
    <r>
      <rPr>
        <sz val="12"/>
        <rFont val="Times New Roman"/>
        <family val="1"/>
      </rPr>
      <t>Fk</t>
    </r>
  </si>
  <si>
    <r>
      <t>埋深</t>
    </r>
    <r>
      <rPr>
        <sz val="12"/>
        <rFont val="Times New Roman"/>
        <family val="1"/>
      </rPr>
      <t>(m)</t>
    </r>
  </si>
  <si>
    <r>
      <t>基础边缘高度</t>
    </r>
    <r>
      <rPr>
        <sz val="12"/>
        <rFont val="Times New Roman"/>
        <family val="1"/>
      </rPr>
      <t>(mm)</t>
    </r>
  </si>
  <si>
    <r>
      <t>基础高度</t>
    </r>
    <r>
      <rPr>
        <sz val="12"/>
        <rFont val="Times New Roman"/>
        <family val="1"/>
      </rPr>
      <t>(mm)</t>
    </r>
  </si>
  <si>
    <r>
      <t>土重度</t>
    </r>
    <r>
      <rPr>
        <sz val="12"/>
        <rFont val="Times New Roman"/>
        <family val="1"/>
      </rPr>
      <t>(kn/m3)</t>
    </r>
  </si>
  <si>
    <r>
      <t>弯矩</t>
    </r>
    <r>
      <rPr>
        <sz val="12"/>
        <rFont val="Times New Roman"/>
        <family val="1"/>
      </rPr>
      <t>(knm)</t>
    </r>
  </si>
  <si>
    <r>
      <t>地基承载力设计值</t>
    </r>
    <r>
      <rPr>
        <sz val="12"/>
        <rFont val="Times New Roman"/>
        <family val="1"/>
      </rPr>
      <t>f(kpa)</t>
    </r>
  </si>
  <si>
    <r>
      <t>偏心矩</t>
    </r>
    <r>
      <rPr>
        <sz val="12"/>
        <rFont val="Times New Roman"/>
        <family val="1"/>
      </rPr>
      <t>e(m)</t>
    </r>
  </si>
  <si>
    <t>l(m)</t>
  </si>
  <si>
    <t>b(m)</t>
  </si>
  <si>
    <r>
      <t>基底面积</t>
    </r>
    <r>
      <rPr>
        <sz val="12"/>
        <rFont val="Times New Roman"/>
        <family val="1"/>
      </rPr>
      <t>(m2)(</t>
    </r>
    <r>
      <rPr>
        <sz val="12"/>
        <rFont val="宋体"/>
        <family val="0"/>
      </rPr>
      <t>计算</t>
    </r>
    <r>
      <rPr>
        <sz val="12"/>
        <rFont val="Times New Roman"/>
        <family val="1"/>
      </rPr>
      <t>)</t>
    </r>
  </si>
  <si>
    <t>基底面积(m2)(实际)</t>
  </si>
  <si>
    <t>b/6</t>
  </si>
  <si>
    <t>W=lbb/6(m3)</t>
  </si>
  <si>
    <t>pmax</t>
  </si>
  <si>
    <t>a=b/2-e(m)</t>
  </si>
  <si>
    <t>pin</t>
  </si>
  <si>
    <t>Gk</t>
  </si>
  <si>
    <t>G(kn)</t>
  </si>
  <si>
    <t>p(kn/m2)</t>
  </si>
  <si>
    <t>M1(knm)</t>
  </si>
  <si>
    <t>M2(knm)</t>
  </si>
  <si>
    <t>fc(n/mm2)</t>
  </si>
  <si>
    <t>fy(n/mm2)</t>
  </si>
  <si>
    <t>h0=h-50(mm)</t>
  </si>
  <si>
    <t>x1(mm)</t>
  </si>
  <si>
    <t>As1(mm2)</t>
  </si>
  <si>
    <t>x2(mm)</t>
  </si>
  <si>
    <t>As2(mm2)</t>
  </si>
  <si>
    <r>
      <t>bc(m)</t>
    </r>
    <r>
      <rPr>
        <sz val="12"/>
        <rFont val="宋体"/>
        <family val="0"/>
      </rPr>
      <t>柱宽度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对应</t>
    </r>
    <r>
      <rPr>
        <sz val="12"/>
        <rFont val="Times New Roman"/>
        <family val="1"/>
      </rPr>
      <t>b)</t>
    </r>
  </si>
  <si>
    <r>
      <t>hc(m)(</t>
    </r>
    <r>
      <rPr>
        <sz val="12"/>
        <rFont val="宋体"/>
        <family val="0"/>
      </rPr>
      <t>柱长度</t>
    </r>
    <r>
      <rPr>
        <sz val="12"/>
        <rFont val="Times New Roman"/>
        <family val="1"/>
      </rPr>
      <t>)(</t>
    </r>
    <r>
      <rPr>
        <sz val="12"/>
        <rFont val="宋体"/>
        <family val="0"/>
      </rPr>
      <t>对应</t>
    </r>
    <r>
      <rPr>
        <sz val="12"/>
        <rFont val="Times New Roman"/>
        <family val="1"/>
      </rPr>
      <t>l)</t>
    </r>
  </si>
  <si>
    <t>a1(m)=b/2-bc/2</t>
  </si>
  <si>
    <t>a'(m)=hc</t>
  </si>
  <si>
    <t>b'(m)=bc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</si>
</sst>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color indexed="10"/>
      <name val="黑体"/>
      <family val="0"/>
    </font>
    <font>
      <sz val="14"/>
      <color indexed="12"/>
      <name val="黑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22.25390625" style="0" customWidth="1"/>
    <col min="5" max="5" width="22.625" style="0" customWidth="1"/>
    <col min="6" max="6" width="8.875" style="0" customWidth="1"/>
    <col min="8" max="8" width="21.00390625" style="0" customWidth="1"/>
    <col min="9" max="9" width="7.625" style="0" customWidth="1"/>
  </cols>
  <sheetData>
    <row r="1" spans="1:2" ht="15.75">
      <c r="A1" t="s">
        <v>6</v>
      </c>
      <c r="B1">
        <v>110</v>
      </c>
    </row>
    <row r="2" spans="1:2" ht="15.75">
      <c r="A2" t="s">
        <v>0</v>
      </c>
      <c r="B2">
        <v>105</v>
      </c>
    </row>
    <row r="3" spans="1:2" ht="15.75">
      <c r="A3" t="s">
        <v>5</v>
      </c>
      <c r="B3">
        <v>75</v>
      </c>
    </row>
    <row r="4" spans="1:4" ht="15.75">
      <c r="A4" t="s">
        <v>7</v>
      </c>
      <c r="B4">
        <f>B3/(B2+B13)</f>
        <v>0.3292939936775553</v>
      </c>
      <c r="D4" s="1"/>
    </row>
    <row r="5" spans="1:2" ht="15.75">
      <c r="A5" t="s">
        <v>1</v>
      </c>
      <c r="B5">
        <v>1.55</v>
      </c>
    </row>
    <row r="6" spans="1:2" ht="15.75">
      <c r="A6" t="s">
        <v>4</v>
      </c>
      <c r="B6">
        <v>20</v>
      </c>
    </row>
    <row r="7" spans="1:2" ht="15.75">
      <c r="A7" t="s">
        <v>2</v>
      </c>
      <c r="B7">
        <v>250</v>
      </c>
    </row>
    <row r="8" spans="1:2" ht="15.75">
      <c r="A8" t="s">
        <v>3</v>
      </c>
      <c r="B8">
        <v>550</v>
      </c>
    </row>
    <row r="9" spans="1:9" ht="18.75">
      <c r="A9" t="s">
        <v>10</v>
      </c>
      <c r="B9">
        <f>(B2+B5*B6)/B1</f>
        <v>1.2363636363636363</v>
      </c>
      <c r="C9" s="1" t="s">
        <v>9</v>
      </c>
      <c r="D9">
        <v>2.2</v>
      </c>
      <c r="E9" s="16" t="str">
        <f>IF(D9&gt;=D10,"正确","b为长边，请重新输入!")</f>
        <v>正确</v>
      </c>
      <c r="F9" s="1" t="s">
        <v>12</v>
      </c>
      <c r="G9">
        <f>D9/6</f>
        <v>0.3666666666666667</v>
      </c>
      <c r="H9" s="2" t="str">
        <f>IF(G9&gt;B4,"e&lt;b/6","e&gt;b/6")</f>
        <v>e&lt;b/6</v>
      </c>
      <c r="I9" s="1"/>
    </row>
    <row r="10" spans="3:4" ht="15.75">
      <c r="C10" s="1" t="s">
        <v>8</v>
      </c>
      <c r="D10">
        <v>1.8</v>
      </c>
    </row>
    <row r="11" spans="1:2" ht="14.25">
      <c r="A11" t="s">
        <v>11</v>
      </c>
      <c r="B11">
        <f>D9*D10</f>
        <v>3.9600000000000004</v>
      </c>
    </row>
    <row r="12" spans="1:2" ht="15.75">
      <c r="A12" s="1" t="s">
        <v>15</v>
      </c>
      <c r="B12">
        <f>D9/2-B4</f>
        <v>0.7707060063224448</v>
      </c>
    </row>
    <row r="13" spans="1:2" ht="15.75">
      <c r="A13" s="1" t="s">
        <v>17</v>
      </c>
      <c r="B13">
        <f>B5*B6*B11</f>
        <v>122.76000000000002</v>
      </c>
    </row>
    <row r="14" spans="1:9" ht="18.75">
      <c r="A14" s="1" t="s">
        <v>13</v>
      </c>
      <c r="B14">
        <f>D10*D9*D9/6</f>
        <v>1.4520000000000002</v>
      </c>
      <c r="D14" s="1" t="s">
        <v>14</v>
      </c>
      <c r="E14">
        <f>IF(G9&lt;B4,(2*(B2+B13)/(3*D10*B12)),((B2+B13)/B11+B3/B14))</f>
        <v>109.16804407713498</v>
      </c>
      <c r="H14" s="3" t="str">
        <f>IF(E14&lt;(1.2*B1),"pmax&lt;1.2f=","pmax&gt;1.2f=")</f>
        <v>pmax&lt;1.2f=</v>
      </c>
      <c r="I14">
        <f>B1*1.2</f>
        <v>132</v>
      </c>
    </row>
    <row r="15" spans="4:5" ht="15.75">
      <c r="D15" s="1" t="s">
        <v>16</v>
      </c>
      <c r="E15">
        <f>IF(G9&lt;B4,0,((B2+B13)/B11-B3/B14))</f>
        <v>5.862258953168052</v>
      </c>
    </row>
    <row r="16" ht="15" thickBot="1">
      <c r="A16" s="16" t="str">
        <f>IF(G9&lt;B4,"以下数值无效，请自行计算","弯矩及配筋计算")</f>
        <v>弯矩及配筋计算</v>
      </c>
    </row>
    <row r="17" spans="1:6" ht="16.5" thickTop="1">
      <c r="A17" s="6" t="s">
        <v>29</v>
      </c>
      <c r="B17" s="7">
        <v>0.64</v>
      </c>
      <c r="C17" s="7"/>
      <c r="D17" s="7" t="str">
        <f>IF(B17&gt;=D9,"柱宽大于B，请检查","正确")</f>
        <v>正确</v>
      </c>
      <c r="E17" s="7"/>
      <c r="F17" s="8"/>
    </row>
    <row r="18" spans="1:6" ht="15.75">
      <c r="A18" s="9" t="s">
        <v>30</v>
      </c>
      <c r="B18" s="4">
        <v>0.5</v>
      </c>
      <c r="C18" s="4"/>
      <c r="D18" s="4" t="str">
        <f>IF(B18&gt;=D10,"柱长度大于等于l,请检查","正确")</f>
        <v>正确</v>
      </c>
      <c r="E18" s="4"/>
      <c r="F18" s="10"/>
    </row>
    <row r="19" spans="1:6" ht="14.25">
      <c r="A19" s="11"/>
      <c r="B19" s="4"/>
      <c r="C19" s="4"/>
      <c r="D19" s="4"/>
      <c r="E19" s="4"/>
      <c r="F19" s="10"/>
    </row>
    <row r="20" spans="1:6" ht="15.75">
      <c r="A20" s="9" t="s">
        <v>31</v>
      </c>
      <c r="B20" s="4">
        <f>D9/2-B17/2</f>
        <v>0.78</v>
      </c>
      <c r="C20" s="4"/>
      <c r="D20" s="4"/>
      <c r="E20" s="5" t="s">
        <v>24</v>
      </c>
      <c r="F20" s="10">
        <f>B8-50</f>
        <v>500</v>
      </c>
    </row>
    <row r="21" spans="1:6" ht="15.75">
      <c r="A21" s="9" t="s">
        <v>32</v>
      </c>
      <c r="B21" s="4">
        <f>B18</f>
        <v>0.5</v>
      </c>
      <c r="C21" s="4"/>
      <c r="D21" s="4"/>
      <c r="E21" s="5" t="s">
        <v>22</v>
      </c>
      <c r="F21" s="10">
        <v>9.6</v>
      </c>
    </row>
    <row r="22" spans="1:6" ht="15.75">
      <c r="A22" s="9" t="s">
        <v>18</v>
      </c>
      <c r="B22" s="4">
        <f>1.35*B13</f>
        <v>165.72600000000003</v>
      </c>
      <c r="C22" s="4"/>
      <c r="D22" s="4"/>
      <c r="E22" s="5" t="s">
        <v>23</v>
      </c>
      <c r="F22" s="10">
        <v>210</v>
      </c>
    </row>
    <row r="23" spans="1:6" ht="15.75">
      <c r="A23" s="9" t="s">
        <v>19</v>
      </c>
      <c r="B23" s="4">
        <f>E15+((E14-E15)*(D9-B20)/D9)</f>
        <v>72.54144753318306</v>
      </c>
      <c r="C23" s="4"/>
      <c r="D23" s="4"/>
      <c r="E23" s="5" t="s">
        <v>25</v>
      </c>
      <c r="F23" s="10">
        <f>F20-SQRT((F21*1000*F20)*(F21*1000*F20)-2*F21*1000*B26*1000000)/(F21*1000)</f>
        <v>4.9654423303775275</v>
      </c>
    </row>
    <row r="24" spans="1:6" ht="15.75">
      <c r="A24" s="9" t="s">
        <v>33</v>
      </c>
      <c r="B24" s="4">
        <f>B17</f>
        <v>0.64</v>
      </c>
      <c r="C24" s="4"/>
      <c r="D24" s="4"/>
      <c r="E24" s="5" t="s">
        <v>26</v>
      </c>
      <c r="F24" s="10">
        <f>F21*1000*F23/F22</f>
        <v>226.99164938868697</v>
      </c>
    </row>
    <row r="25" spans="1:6" ht="14.25">
      <c r="A25" s="11"/>
      <c r="B25" s="4"/>
      <c r="C25" s="4"/>
      <c r="D25" s="4"/>
      <c r="E25" s="4"/>
      <c r="F25" s="10"/>
    </row>
    <row r="26" spans="1:6" ht="15.75">
      <c r="A26" s="9" t="s">
        <v>20</v>
      </c>
      <c r="B26" s="4">
        <f>B20*B20*((2*D10+B21)*(E14+B23-2*B22/B11)+(E14-B23)*D10)/12</f>
        <v>23.715776221637856</v>
      </c>
      <c r="C26" s="4"/>
      <c r="D26" s="4"/>
      <c r="E26" s="5" t="s">
        <v>27</v>
      </c>
      <c r="F26" s="10">
        <f>F20-SQRT((F21*1000*F20)*(F21*1000*F20)-2*F21*1000*B27*1000000)/(F21*1000)</f>
        <v>1.159586781655662</v>
      </c>
    </row>
    <row r="27" spans="1:6" ht="16.5" thickBot="1">
      <c r="A27" s="12" t="s">
        <v>21</v>
      </c>
      <c r="B27" s="13">
        <f>(D10-B21)*(D10-B21)*(2*D9+B24)*(E14+E15-2*B22/B11)/48</f>
        <v>5.559562272727273</v>
      </c>
      <c r="C27" s="13"/>
      <c r="D27" s="13"/>
      <c r="E27" s="14" t="s">
        <v>28</v>
      </c>
      <c r="F27" s="15">
        <f>F21*1000*F26/F22</f>
        <v>53.00968144711597</v>
      </c>
    </row>
    <row r="28" ht="15" thickTop="1"/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方圆设计有限公司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刘威</dc:creator>
  <cp:keywords/>
  <dc:description/>
  <cp:lastModifiedBy>刘威</cp:lastModifiedBy>
  <cp:lastPrinted>2003-05-27T09:09:20Z</cp:lastPrinted>
  <dcterms:created xsi:type="dcterms:W3CDTF">2003-05-27T02:21:14Z</dcterms:created>
  <dcterms:modified xsi:type="dcterms:W3CDTF">2003-05-27T09:13:58Z</dcterms:modified>
  <cp:category/>
  <cp:version/>
  <cp:contentType/>
  <cp:contentStatus/>
</cp:coreProperties>
</file>