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Sheet1" sheetId="1" r:id="rId1"/>
    <sheet name="Sheet1 (2)" sheetId="2" r:id="rId2"/>
    <sheet name="Sheet2" sheetId="3" r:id="rId3"/>
    <sheet name="Sheet3" sheetId="4" r:id="rId4"/>
    <sheet name="Sheet1 (3)" sheetId="5" r:id="rId5"/>
  </sheets>
  <definedNames/>
  <calcPr fullCalcOnLoad="1"/>
</workbook>
</file>

<file path=xl/sharedStrings.xml><?xml version="1.0" encoding="utf-8"?>
<sst xmlns="http://schemas.openxmlformats.org/spreadsheetml/2006/main" count="46" uniqueCount="44">
  <si>
    <t>梁体自重及预加应力荷载变形（mm)</t>
  </si>
  <si>
    <t>支架弹性变形(mm)</t>
  </si>
  <si>
    <t>预留量（mm)</t>
  </si>
  <si>
    <t>暂定粱底高程（m)</t>
  </si>
  <si>
    <t>距跨中距离(mm)    大里程方向为正</t>
  </si>
  <si>
    <t>以50墩为零点大里程方向为正（mm)</t>
  </si>
  <si>
    <t>墩号</t>
  </si>
  <si>
    <t>跨中</t>
  </si>
  <si>
    <t>实际梁底高程(m)</t>
  </si>
  <si>
    <t>墩号</t>
  </si>
  <si>
    <t>距跨中距离(mm)    大里程方向为正</t>
  </si>
  <si>
    <t>预留量（mm)</t>
  </si>
  <si>
    <t>暂定粱底高程（m)</t>
  </si>
  <si>
    <t>实际梁底高程(m)</t>
  </si>
  <si>
    <t>跨中</t>
  </si>
  <si>
    <t>以49墩为零点大里程方向为正（mm)</t>
  </si>
  <si>
    <t>贝雷片弹性变形</t>
  </si>
  <si>
    <t>注：墩身以上部分支架预留量取5毫米</t>
  </si>
  <si>
    <t>墩号</t>
  </si>
  <si>
    <t>距跨中距离(mm)    大里程方向为正</t>
  </si>
  <si>
    <t>以50墩为零点大里程方向为正（mm)</t>
  </si>
  <si>
    <t>暂定粱底高程（m)</t>
  </si>
  <si>
    <t>跨中</t>
  </si>
  <si>
    <t>注：墩身以上部分支架预留量取5毫米</t>
  </si>
  <si>
    <t>支架弹性变形+预留量</t>
  </si>
  <si>
    <t>支架弹性变形(mm)</t>
  </si>
  <si>
    <t>贝雷片支架弹性变形(mm)</t>
  </si>
  <si>
    <t>预留量（mm)</t>
  </si>
  <si>
    <t>支架弹性变形+预留量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</si>
  <si>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</si>
  <si>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</si>
  <si>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</si>
  <si>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</si>
  <si>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</si>
  <si>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</si>
  <si>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</si>
  <si>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</si>
  <si>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</si>
  <si>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4-1</t>
  </si>
  <si>
    <t>4-2</t>
  </si>
  <si>
    <t>4-3</t>
  </si>
  <si>
    <t>5-1</t>
  </si>
  <si>
    <t>5-2</t>
  </si>
  <si>
    <t>5-3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</si>
</sst>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\(0.00\)"/>
    <numFmt numFmtId="185" formatCode="0.00_ "/>
    <numFmt numFmtId="186" formatCode="0.000_);[Red]\(0.000\)"/>
    <numFmt numFmtId="187" formatCode="0.000_);\(0.000\)"/>
    <numFmt numFmtId="188" formatCode="0.00000_);\(0.00000\)"/>
    <numFmt numFmtId="189" formatCode="0.00000_);[Red]\(0.00000\)"/>
    <numFmt numFmtId="190" formatCode="0.00;[Red]0.00"/>
    <numFmt numFmtId="191" formatCode="0.000;[Red]0.000"/>
    <numFmt numFmtId="192" formatCode="0_ "/>
    <numFmt numFmtId="193" formatCode="0.000000_ 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189" fontId="0" fillId="0" borderId="1" xfId="0" applyNumberFormat="1" applyBorder="1" applyAlignment="1">
      <alignment horizontal="center"/>
    </xf>
    <xf numFmtId="188" fontId="0" fillId="0" borderId="1" xfId="0" applyNumberFormat="1" applyBorder="1" applyAlignment="1">
      <alignment/>
    </xf>
    <xf numFmtId="185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  <xf numFmtId="190" fontId="0" fillId="0" borderId="0" xfId="0" applyNumberFormat="1" applyAlignment="1">
      <alignment/>
    </xf>
    <xf numFmtId="0" fontId="2" fillId="0" borderId="1" xfId="0" applyFont="1" applyBorder="1" applyAlignment="1">
      <alignment wrapText="1"/>
    </xf>
    <xf numFmtId="190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191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/>
    </xf>
    <xf numFmtId="193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1">
      <selection activeCell="B4" sqref="B4"/>
    </sheetView>
  </sheetViews>
  <sheetFormatPr defaultColWidth="9.00390625" defaultRowHeight="14.25"/>
  <cols>
    <col min="2" max="2" width="15.625" style="0" customWidth="1"/>
    <col min="3" max="3" width="17.875" style="0" customWidth="1"/>
    <col min="4" max="4" width="17.875" style="0" hidden="1" customWidth="1"/>
    <col min="5" max="5" width="9.875" style="0" customWidth="1"/>
    <col min="6" max="6" width="7.00390625" style="0" customWidth="1"/>
    <col min="7" max="7" width="12.125" style="0" customWidth="1"/>
    <col min="8" max="8" width="12.50390625" style="0" customWidth="1"/>
    <col min="11" max="11" width="6.75390625" style="0" customWidth="1"/>
  </cols>
  <sheetData>
    <row r="1" spans="1:9" ht="39.75" customHeight="1">
      <c r="A1" s="2" t="s">
        <v>6</v>
      </c>
      <c r="B1" s="3" t="s">
        <v>4</v>
      </c>
      <c r="C1" s="3" t="s">
        <v>5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8</v>
      </c>
      <c r="I1" s="13" t="s">
        <v>24</v>
      </c>
    </row>
    <row r="2" spans="1:9" ht="14.25">
      <c r="A2" s="2">
        <v>50</v>
      </c>
      <c r="B2" s="5">
        <v>16325</v>
      </c>
      <c r="C2" s="5">
        <v>0</v>
      </c>
      <c r="D2" s="8"/>
      <c r="E2" s="5">
        <v>0</v>
      </c>
      <c r="F2" s="5">
        <v>5</v>
      </c>
      <c r="G2" s="6">
        <v>350.444</v>
      </c>
      <c r="H2" s="7">
        <f>D2*0.001+E2*0.001+F2*0.001+G2</f>
        <v>350.449</v>
      </c>
      <c r="I2" s="5">
        <v>5</v>
      </c>
    </row>
    <row r="3" spans="1:11" ht="14.25">
      <c r="A3" s="2"/>
      <c r="B3" s="5">
        <v>16000</v>
      </c>
      <c r="C3" s="5">
        <v>-325</v>
      </c>
      <c r="D3" s="8"/>
      <c r="E3" s="14">
        <f>-K3*K3*9.61*0.000000001+3.14*0.0001*K3+1.96</f>
        <v>2.06103494375</v>
      </c>
      <c r="F3" s="5">
        <v>10</v>
      </c>
      <c r="G3" s="6">
        <f>G2+(-C3*0.1*0.0010107)*0.01</f>
        <v>350.4443284775</v>
      </c>
      <c r="H3" s="7">
        <f aca="true" t="shared" si="0" ref="H3:H20">D3*0.001+E3*0.001+F3*0.001+G3</f>
        <v>350.45638951244376</v>
      </c>
      <c r="I3" s="8">
        <f>F3+E3+D3</f>
        <v>12.06103494375</v>
      </c>
      <c r="J3" s="12">
        <f>-K3*K3*9.61*0.000000001+3.14*0.0001*K3+1.96</f>
        <v>2.06103494375</v>
      </c>
      <c r="K3">
        <f>-C3</f>
        <v>325</v>
      </c>
    </row>
    <row r="4" spans="1:11" ht="14.25">
      <c r="A4" s="2"/>
      <c r="B4" s="5">
        <v>14000</v>
      </c>
      <c r="C4" s="5">
        <v>-2325</v>
      </c>
      <c r="D4" s="8"/>
      <c r="E4" s="14">
        <f aca="true" t="shared" si="1" ref="E4:E19">-K4*K4*9.61*0.000000001+3.14*0.0001*K4+1.96</f>
        <v>2.63810194375</v>
      </c>
      <c r="F4" s="5">
        <v>10</v>
      </c>
      <c r="G4" s="6">
        <f>G2+(-C4*0.1*0.0010107)*0.01</f>
        <v>350.44634987750004</v>
      </c>
      <c r="H4" s="7">
        <f t="shared" si="0"/>
        <v>350.4589879794438</v>
      </c>
      <c r="I4" s="8">
        <f aca="true" t="shared" si="2" ref="I4:I19">F4+E4+D4</f>
        <v>12.63810194375</v>
      </c>
      <c r="J4" s="12">
        <f aca="true" t="shared" si="3" ref="J4:J19">-K4*K4*9.61*0.000000001+3.14*0.0001*K4+1.96</f>
        <v>2.63810194375</v>
      </c>
      <c r="K4">
        <f aca="true" t="shared" si="4" ref="K4:K20">-C4</f>
        <v>2325</v>
      </c>
    </row>
    <row r="5" spans="1:11" ht="14.25">
      <c r="A5" s="2"/>
      <c r="B5" s="5">
        <v>12000</v>
      </c>
      <c r="C5" s="5">
        <v>-4325</v>
      </c>
      <c r="D5" s="8"/>
      <c r="E5" s="14">
        <f t="shared" si="1"/>
        <v>3.13828894375</v>
      </c>
      <c r="F5" s="5">
        <v>10</v>
      </c>
      <c r="G5" s="6">
        <f>G2+(-C5*0.1*0.0010107)*0.01</f>
        <v>350.44837127750003</v>
      </c>
      <c r="H5" s="7">
        <f t="shared" si="0"/>
        <v>350.4615095664438</v>
      </c>
      <c r="I5" s="8">
        <f t="shared" si="2"/>
        <v>13.13828894375</v>
      </c>
      <c r="J5" s="12">
        <f t="shared" si="3"/>
        <v>3.13828894375</v>
      </c>
      <c r="K5">
        <f t="shared" si="4"/>
        <v>4325</v>
      </c>
    </row>
    <row r="6" spans="1:11" ht="14.25">
      <c r="A6" s="2"/>
      <c r="B6" s="5">
        <v>10000</v>
      </c>
      <c r="C6" s="5">
        <v>-6325</v>
      </c>
      <c r="D6" s="8"/>
      <c r="E6" s="14">
        <f t="shared" si="1"/>
        <v>3.5615959437500004</v>
      </c>
      <c r="F6" s="5">
        <v>10</v>
      </c>
      <c r="G6" s="6">
        <f>G2+(-C6*0.1*0.0010107)*0.01</f>
        <v>350.4503926775</v>
      </c>
      <c r="H6" s="7">
        <f t="shared" si="0"/>
        <v>350.4639542734438</v>
      </c>
      <c r="I6" s="8">
        <f t="shared" si="2"/>
        <v>13.56159594375</v>
      </c>
      <c r="J6" s="12">
        <f t="shared" si="3"/>
        <v>3.5615959437500004</v>
      </c>
      <c r="K6">
        <f t="shared" si="4"/>
        <v>6325</v>
      </c>
    </row>
    <row r="7" spans="1:11" ht="14.25">
      <c r="A7" s="2"/>
      <c r="B7" s="5">
        <v>8000</v>
      </c>
      <c r="C7" s="5">
        <v>-8325</v>
      </c>
      <c r="D7" s="8"/>
      <c r="E7" s="14">
        <f t="shared" si="1"/>
        <v>3.9080229437500003</v>
      </c>
      <c r="F7" s="5">
        <v>10</v>
      </c>
      <c r="G7" s="6">
        <f>G2+(-C7*0.1*0.0010107)*0.01</f>
        <v>350.4524140775</v>
      </c>
      <c r="H7" s="7">
        <f t="shared" si="0"/>
        <v>350.46632210044373</v>
      </c>
      <c r="I7" s="8">
        <f t="shared" si="2"/>
        <v>13.90802294375</v>
      </c>
      <c r="J7" s="12">
        <f t="shared" si="3"/>
        <v>3.9080229437500003</v>
      </c>
      <c r="K7">
        <f t="shared" si="4"/>
        <v>8325</v>
      </c>
    </row>
    <row r="8" spans="1:11" ht="14.25">
      <c r="A8" s="2"/>
      <c r="B8" s="5">
        <v>6000</v>
      </c>
      <c r="C8" s="5">
        <v>-1325</v>
      </c>
      <c r="D8" s="8"/>
      <c r="E8" s="14">
        <f t="shared" si="1"/>
        <v>2.35917844375</v>
      </c>
      <c r="F8" s="5">
        <v>10</v>
      </c>
      <c r="G8" s="6">
        <f>G2+(-C8*0.1*0.0010107)*0.01</f>
        <v>350.4453391775</v>
      </c>
      <c r="H8" s="7">
        <f t="shared" si="0"/>
        <v>350.45769835594376</v>
      </c>
      <c r="I8" s="8">
        <f t="shared" si="2"/>
        <v>12.35917844375</v>
      </c>
      <c r="J8" s="12">
        <f t="shared" si="3"/>
        <v>2.35917844375</v>
      </c>
      <c r="K8">
        <f t="shared" si="4"/>
        <v>1325</v>
      </c>
    </row>
    <row r="9" spans="1:11" ht="14.25">
      <c r="A9" s="2"/>
      <c r="B9" s="5">
        <v>4000</v>
      </c>
      <c r="C9" s="5">
        <v>-12325</v>
      </c>
      <c r="D9" s="8"/>
      <c r="E9" s="14">
        <f t="shared" si="1"/>
        <v>4.37023694375</v>
      </c>
      <c r="F9" s="5">
        <v>10</v>
      </c>
      <c r="G9" s="6">
        <f>G2+(-C9*0.1*0.0010107)*0.01</f>
        <v>350.4564568775</v>
      </c>
      <c r="H9" s="7">
        <f t="shared" si="0"/>
        <v>350.47082711444375</v>
      </c>
      <c r="I9" s="8">
        <f t="shared" si="2"/>
        <v>14.370236943750001</v>
      </c>
      <c r="J9" s="12">
        <f t="shared" si="3"/>
        <v>4.37023694375</v>
      </c>
      <c r="K9">
        <f t="shared" si="4"/>
        <v>12325</v>
      </c>
    </row>
    <row r="10" spans="1:11" ht="14.25">
      <c r="A10" s="2"/>
      <c r="B10" s="5">
        <v>2000</v>
      </c>
      <c r="C10" s="5">
        <v>-14325</v>
      </c>
      <c r="D10" s="8"/>
      <c r="E10" s="14">
        <f t="shared" si="1"/>
        <v>4.486023943750001</v>
      </c>
      <c r="F10" s="5">
        <v>10</v>
      </c>
      <c r="G10" s="6">
        <f>G2+(-C10*0.1*0.0010107)*0.01</f>
        <v>350.45847827750003</v>
      </c>
      <c r="H10" s="7">
        <f t="shared" si="0"/>
        <v>350.47296430144377</v>
      </c>
      <c r="I10" s="8">
        <f t="shared" si="2"/>
        <v>14.486023943750002</v>
      </c>
      <c r="J10" s="12">
        <f t="shared" si="3"/>
        <v>4.486023943750001</v>
      </c>
      <c r="K10">
        <f t="shared" si="4"/>
        <v>14325</v>
      </c>
    </row>
    <row r="11" spans="1:11" ht="14.25">
      <c r="A11" s="2" t="s">
        <v>7</v>
      </c>
      <c r="B11" s="5">
        <v>0</v>
      </c>
      <c r="C11" s="5">
        <v>-16325</v>
      </c>
      <c r="D11" s="8"/>
      <c r="E11" s="14">
        <f t="shared" si="1"/>
        <v>4.52493094375</v>
      </c>
      <c r="F11" s="5">
        <v>10</v>
      </c>
      <c r="G11" s="6">
        <f>G2+(-C11*0.1*0.0010107)*0.01</f>
        <v>350.4604996775</v>
      </c>
      <c r="H11" s="7">
        <f t="shared" si="0"/>
        <v>350.4750246084438</v>
      </c>
      <c r="I11" s="8">
        <f t="shared" si="2"/>
        <v>14.52493094375</v>
      </c>
      <c r="J11" s="12">
        <f t="shared" si="3"/>
        <v>4.52493094375</v>
      </c>
      <c r="K11">
        <f t="shared" si="4"/>
        <v>16325</v>
      </c>
    </row>
    <row r="12" spans="1:11" ht="14.25">
      <c r="A12" s="2"/>
      <c r="B12" s="5">
        <v>-2000</v>
      </c>
      <c r="C12" s="5">
        <f>C11-2000</f>
        <v>-18325</v>
      </c>
      <c r="D12" s="8"/>
      <c r="E12" s="14">
        <f t="shared" si="1"/>
        <v>4.486957943750001</v>
      </c>
      <c r="F12" s="5">
        <v>10</v>
      </c>
      <c r="G12" s="6">
        <f>G2+(-C12*0.1*0.0010107)*0.01</f>
        <v>350.4625210775</v>
      </c>
      <c r="H12" s="7">
        <f t="shared" si="0"/>
        <v>350.47700803544376</v>
      </c>
      <c r="I12" s="8">
        <f t="shared" si="2"/>
        <v>14.486957943750001</v>
      </c>
      <c r="J12" s="12">
        <f t="shared" si="3"/>
        <v>4.486957943750001</v>
      </c>
      <c r="K12">
        <f t="shared" si="4"/>
        <v>18325</v>
      </c>
    </row>
    <row r="13" spans="1:11" ht="14.25">
      <c r="A13" s="2"/>
      <c r="B13" s="5">
        <v>-4000</v>
      </c>
      <c r="C13" s="5">
        <f aca="true" t="shared" si="5" ref="C13:C19">C12-2000</f>
        <v>-20325</v>
      </c>
      <c r="D13" s="8"/>
      <c r="E13" s="14">
        <f t="shared" si="1"/>
        <v>4.37210494375</v>
      </c>
      <c r="F13" s="5">
        <v>10</v>
      </c>
      <c r="G13" s="6">
        <f>G2+(-C13*0.1*0.0010107)*0.01</f>
        <v>350.4645424775</v>
      </c>
      <c r="H13" s="7">
        <f t="shared" si="0"/>
        <v>350.47891458244374</v>
      </c>
      <c r="I13" s="8">
        <f t="shared" si="2"/>
        <v>14.37210494375</v>
      </c>
      <c r="J13" s="12">
        <f t="shared" si="3"/>
        <v>4.37210494375</v>
      </c>
      <c r="K13">
        <f t="shared" si="4"/>
        <v>20325</v>
      </c>
    </row>
    <row r="14" spans="1:11" ht="14.25">
      <c r="A14" s="2"/>
      <c r="B14" s="5">
        <v>-6000</v>
      </c>
      <c r="C14" s="5">
        <f t="shared" si="5"/>
        <v>-22325</v>
      </c>
      <c r="D14" s="8"/>
      <c r="E14" s="14">
        <f t="shared" si="1"/>
        <v>4.18037194375</v>
      </c>
      <c r="F14" s="5">
        <v>10</v>
      </c>
      <c r="G14" s="6">
        <f>G2+(-C14*0.1*0.0010107)*0.01</f>
        <v>350.4665638775</v>
      </c>
      <c r="H14" s="7">
        <f t="shared" si="0"/>
        <v>350.4807442494437</v>
      </c>
      <c r="I14" s="8">
        <f t="shared" si="2"/>
        <v>14.18037194375</v>
      </c>
      <c r="J14" s="12">
        <f t="shared" si="3"/>
        <v>4.18037194375</v>
      </c>
      <c r="K14">
        <f t="shared" si="4"/>
        <v>22325</v>
      </c>
    </row>
    <row r="15" spans="1:11" ht="14.25">
      <c r="A15" s="2"/>
      <c r="B15" s="5">
        <v>-8000</v>
      </c>
      <c r="C15" s="5">
        <f t="shared" si="5"/>
        <v>-24325</v>
      </c>
      <c r="D15" s="8"/>
      <c r="E15" s="14">
        <f t="shared" si="1"/>
        <v>3.9117589437500007</v>
      </c>
      <c r="F15" s="5">
        <v>10</v>
      </c>
      <c r="G15" s="6">
        <f>G2+(-C15*0.1*0.0010107)*0.01</f>
        <v>350.46858527750004</v>
      </c>
      <c r="H15" s="7">
        <f t="shared" si="0"/>
        <v>350.4824970364438</v>
      </c>
      <c r="I15" s="8">
        <f t="shared" si="2"/>
        <v>13.911758943750002</v>
      </c>
      <c r="J15" s="12">
        <f t="shared" si="3"/>
        <v>3.9117589437500007</v>
      </c>
      <c r="K15">
        <f t="shared" si="4"/>
        <v>24325</v>
      </c>
    </row>
    <row r="16" spans="1:11" ht="14.25">
      <c r="A16" s="2"/>
      <c r="B16" s="5">
        <v>-10000</v>
      </c>
      <c r="C16" s="5">
        <f t="shared" si="5"/>
        <v>-26325</v>
      </c>
      <c r="D16" s="8"/>
      <c r="E16" s="14">
        <f t="shared" si="1"/>
        <v>3.5662659437500013</v>
      </c>
      <c r="F16" s="5">
        <v>10</v>
      </c>
      <c r="G16" s="6">
        <f>G2+(-C16*0.1*0.0010107)*0.01</f>
        <v>350.47060667750003</v>
      </c>
      <c r="H16" s="7">
        <f t="shared" si="0"/>
        <v>350.48417294344375</v>
      </c>
      <c r="I16" s="8">
        <f t="shared" si="2"/>
        <v>13.56626594375</v>
      </c>
      <c r="J16" s="12">
        <f t="shared" si="3"/>
        <v>3.5662659437500013</v>
      </c>
      <c r="K16">
        <f t="shared" si="4"/>
        <v>26325</v>
      </c>
    </row>
    <row r="17" spans="1:11" ht="14.25">
      <c r="A17" s="2"/>
      <c r="B17" s="5">
        <v>-12000</v>
      </c>
      <c r="C17" s="5">
        <f t="shared" si="5"/>
        <v>-28325</v>
      </c>
      <c r="D17" s="8"/>
      <c r="E17" s="14">
        <f t="shared" si="1"/>
        <v>3.143892943750001</v>
      </c>
      <c r="F17" s="5">
        <v>10</v>
      </c>
      <c r="G17" s="6">
        <f>G2+(-C17*0.1*0.0010107)*0.01</f>
        <v>350.4726280775</v>
      </c>
      <c r="H17" s="7">
        <f t="shared" si="0"/>
        <v>350.48577197044375</v>
      </c>
      <c r="I17" s="8">
        <f t="shared" si="2"/>
        <v>13.14389294375</v>
      </c>
      <c r="J17" s="12">
        <f t="shared" si="3"/>
        <v>3.143892943750001</v>
      </c>
      <c r="K17">
        <f t="shared" si="4"/>
        <v>28325</v>
      </c>
    </row>
    <row r="18" spans="1:11" ht="14.25">
      <c r="A18" s="2"/>
      <c r="B18" s="5">
        <v>-14000</v>
      </c>
      <c r="C18" s="5">
        <f t="shared" si="5"/>
        <v>-30325</v>
      </c>
      <c r="D18" s="8"/>
      <c r="E18" s="14">
        <f t="shared" si="1"/>
        <v>2.6446399437500014</v>
      </c>
      <c r="F18" s="5">
        <v>10</v>
      </c>
      <c r="G18" s="6">
        <f>G2+(-C18*0.1*0.0010107)*0.01</f>
        <v>350.4746494775</v>
      </c>
      <c r="H18" s="7">
        <f t="shared" si="0"/>
        <v>350.48729411744375</v>
      </c>
      <c r="I18" s="8">
        <f t="shared" si="2"/>
        <v>12.64463994375</v>
      </c>
      <c r="J18" s="12">
        <f t="shared" si="3"/>
        <v>2.6446399437500014</v>
      </c>
      <c r="K18">
        <f t="shared" si="4"/>
        <v>30325</v>
      </c>
    </row>
    <row r="19" spans="1:11" ht="14.25">
      <c r="A19" s="2"/>
      <c r="B19" s="5">
        <v>-16000</v>
      </c>
      <c r="C19" s="5">
        <f t="shared" si="5"/>
        <v>-32325</v>
      </c>
      <c r="D19" s="8"/>
      <c r="E19" s="14">
        <f t="shared" si="1"/>
        <v>2.068506943750001</v>
      </c>
      <c r="F19" s="5">
        <v>10</v>
      </c>
      <c r="G19" s="6">
        <f>G2+(-C19*0.1*0.0010107)*0.01</f>
        <v>350.4766708775</v>
      </c>
      <c r="H19" s="7">
        <f t="shared" si="0"/>
        <v>350.48873938444376</v>
      </c>
      <c r="I19" s="8">
        <f t="shared" si="2"/>
        <v>12.068506943750002</v>
      </c>
      <c r="J19" s="12">
        <f t="shared" si="3"/>
        <v>2.068506943750001</v>
      </c>
      <c r="K19">
        <f t="shared" si="4"/>
        <v>32325</v>
      </c>
    </row>
    <row r="20" spans="1:11" ht="14.25">
      <c r="A20" s="2">
        <v>49</v>
      </c>
      <c r="B20" s="5">
        <v>-16325</v>
      </c>
      <c r="C20" s="5">
        <f>C19-325</f>
        <v>-32650</v>
      </c>
      <c r="D20" s="8"/>
      <c r="E20" s="5">
        <v>0</v>
      </c>
      <c r="F20" s="5">
        <v>5</v>
      </c>
      <c r="G20" s="6">
        <f>G2+(-C20*0.1*0.0010107)*0.01</f>
        <v>350.47699935500003</v>
      </c>
      <c r="H20" s="7">
        <f t="shared" si="0"/>
        <v>350.481999355</v>
      </c>
      <c r="I20" s="5">
        <v>5</v>
      </c>
      <c r="J20" s="12"/>
      <c r="K20">
        <f t="shared" si="4"/>
        <v>32650</v>
      </c>
    </row>
    <row r="21" ht="14.25">
      <c r="D21" s="1"/>
    </row>
    <row r="22" ht="14.25">
      <c r="D22" s="1"/>
    </row>
    <row r="23" ht="14.25">
      <c r="D23" s="1"/>
    </row>
    <row r="24" ht="14.25">
      <c r="D24" s="1"/>
    </row>
    <row r="25" ht="14.25">
      <c r="D25" s="1"/>
    </row>
    <row r="26" ht="14.25">
      <c r="D26" s="1"/>
    </row>
    <row r="27" ht="14.25">
      <c r="D27" s="1"/>
    </row>
    <row r="28" ht="14.25">
      <c r="D28" s="1"/>
    </row>
    <row r="29" ht="14.25">
      <c r="D29" s="1"/>
    </row>
    <row r="30" ht="14.25">
      <c r="D30" s="1"/>
    </row>
    <row r="31" ht="14.25">
      <c r="D31" s="1"/>
    </row>
    <row r="32" ht="14.25">
      <c r="D32" s="1"/>
    </row>
    <row r="33" ht="14.25">
      <c r="D33" s="1"/>
    </row>
    <row r="34" ht="14.25">
      <c r="D34" s="1"/>
    </row>
    <row r="35" ht="14.25">
      <c r="D35" s="1"/>
    </row>
    <row r="36" ht="14.25">
      <c r="D36" s="1"/>
    </row>
    <row r="37" ht="14.25">
      <c r="D37" s="1"/>
    </row>
    <row r="38" ht="14.25">
      <c r="D38" s="1"/>
    </row>
    <row r="39" ht="14.25">
      <c r="D39" s="1"/>
    </row>
    <row r="40" ht="14.25">
      <c r="D40" s="1"/>
    </row>
    <row r="41" ht="14.25">
      <c r="D41" s="1"/>
    </row>
    <row r="42" ht="14.25">
      <c r="D42" s="1"/>
    </row>
    <row r="43" ht="14.25">
      <c r="D43" s="1"/>
    </row>
    <row r="44" ht="14.25">
      <c r="D44" s="1"/>
    </row>
    <row r="45" ht="14.25">
      <c r="D45" s="1"/>
    </row>
    <row r="46" ht="14.25">
      <c r="D46" s="1"/>
    </row>
    <row r="47" ht="14.25">
      <c r="D47" s="1"/>
    </row>
    <row r="48" ht="14.25">
      <c r="D48" s="1"/>
    </row>
    <row r="49" ht="14.25">
      <c r="D49" s="1"/>
    </row>
    <row r="50" ht="14.25">
      <c r="D50" s="1"/>
    </row>
    <row r="51" ht="14.25">
      <c r="D51" s="1"/>
    </row>
    <row r="52" ht="14.25">
      <c r="D52" s="1"/>
    </row>
    <row r="53" ht="14.25">
      <c r="D53" s="1"/>
    </row>
    <row r="54" ht="14.25">
      <c r="D54" s="1"/>
    </row>
    <row r="55" ht="14.25">
      <c r="D55" s="1"/>
    </row>
    <row r="56" ht="14.25">
      <c r="D56" s="1"/>
    </row>
    <row r="57" ht="14.25">
      <c r="D57" s="1"/>
    </row>
    <row r="58" ht="14.25">
      <c r="D58" s="1"/>
    </row>
    <row r="59" ht="14.25">
      <c r="D59" s="1"/>
    </row>
    <row r="60" ht="14.25">
      <c r="D60" s="1"/>
    </row>
    <row r="61" ht="14.25">
      <c r="D61" s="1"/>
    </row>
    <row r="62" ht="14.25">
      <c r="D62" s="1"/>
    </row>
    <row r="63" ht="14.25">
      <c r="D63" s="1"/>
    </row>
    <row r="64" ht="14.25">
      <c r="D64" s="1"/>
    </row>
    <row r="65" ht="14.25">
      <c r="D65" s="1"/>
    </row>
    <row r="66" ht="14.25">
      <c r="D66" s="1"/>
    </row>
    <row r="67" ht="14.25">
      <c r="D67" s="1"/>
    </row>
    <row r="68" ht="14.25">
      <c r="D68" s="1"/>
    </row>
    <row r="69" ht="14.25">
      <c r="D69" s="1"/>
    </row>
    <row r="70" ht="14.25">
      <c r="D70" s="1"/>
    </row>
    <row r="71" ht="14.25">
      <c r="D71" s="1"/>
    </row>
    <row r="72" ht="14.25">
      <c r="D72" s="1"/>
    </row>
    <row r="73" ht="14.25">
      <c r="D73" s="1"/>
    </row>
    <row r="74" ht="14.25">
      <c r="D74" s="1"/>
    </row>
    <row r="75" ht="14.25">
      <c r="D75" s="1"/>
    </row>
    <row r="76" ht="14.25">
      <c r="D76" s="1"/>
    </row>
    <row r="77" ht="14.25">
      <c r="D77" s="1"/>
    </row>
    <row r="78" ht="14.25">
      <c r="D78" s="1"/>
    </row>
    <row r="79" ht="14.25">
      <c r="D79" s="1"/>
    </row>
    <row r="80" ht="14.25">
      <c r="D80" s="1"/>
    </row>
    <row r="81" ht="14.25">
      <c r="D81" s="1"/>
    </row>
    <row r="82" ht="14.25">
      <c r="D82" s="1"/>
    </row>
    <row r="83" ht="14.25">
      <c r="D83" s="1"/>
    </row>
    <row r="84" ht="14.25">
      <c r="D84" s="1"/>
    </row>
    <row r="85" ht="14.25">
      <c r="D85" s="1"/>
    </row>
    <row r="86" ht="14.25">
      <c r="D86" s="1"/>
    </row>
    <row r="87" ht="14.25">
      <c r="D87" s="1"/>
    </row>
    <row r="88" ht="14.25">
      <c r="D88" s="1"/>
    </row>
    <row r="89" ht="14.25">
      <c r="D89" s="1"/>
    </row>
    <row r="90" ht="14.25">
      <c r="D90" s="1"/>
    </row>
    <row r="91" ht="14.25">
      <c r="D91" s="1"/>
    </row>
    <row r="92" ht="14.25">
      <c r="D92" s="1"/>
    </row>
    <row r="93" ht="14.25">
      <c r="D93" s="1"/>
    </row>
    <row r="94" ht="14.25">
      <c r="D94" s="1"/>
    </row>
    <row r="95" ht="14.25">
      <c r="D95" s="1"/>
    </row>
    <row r="96" ht="14.25">
      <c r="D96" s="1"/>
    </row>
    <row r="97" ht="14.25">
      <c r="D97" s="1"/>
    </row>
    <row r="98" ht="14.25">
      <c r="D98" s="1"/>
    </row>
    <row r="99" ht="14.25">
      <c r="D99" s="1"/>
    </row>
    <row r="100" ht="14.25">
      <c r="D100" s="1"/>
    </row>
    <row r="101" ht="14.25">
      <c r="D101" s="1"/>
    </row>
    <row r="102" ht="14.25">
      <c r="D102" s="1"/>
    </row>
    <row r="103" ht="14.25">
      <c r="D103" s="1"/>
    </row>
    <row r="104" ht="14.25">
      <c r="D104" s="1"/>
    </row>
    <row r="105" ht="14.25">
      <c r="D105" s="1"/>
    </row>
    <row r="106" ht="14.25">
      <c r="D106" s="1"/>
    </row>
    <row r="107" ht="14.25">
      <c r="D107" s="1"/>
    </row>
    <row r="108" ht="14.25">
      <c r="D108" s="1"/>
    </row>
    <row r="109" ht="14.25">
      <c r="D109" s="1"/>
    </row>
    <row r="110" ht="14.25">
      <c r="D110" s="1"/>
    </row>
    <row r="111" ht="14.25">
      <c r="D111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2" sqref="D2"/>
    </sheetView>
  </sheetViews>
  <sheetFormatPr defaultColWidth="9.00390625" defaultRowHeight="14.25"/>
  <cols>
    <col min="2" max="2" width="15.625" style="0" customWidth="1"/>
    <col min="3" max="4" width="17.875" style="0" customWidth="1"/>
    <col min="5" max="5" width="17.875" style="0" hidden="1" customWidth="1"/>
    <col min="6" max="6" width="9.875" style="0" hidden="1" customWidth="1"/>
    <col min="7" max="7" width="7.00390625" style="0" customWidth="1"/>
    <col min="8" max="8" width="12.125" style="0" customWidth="1"/>
    <col min="9" max="9" width="12.50390625" style="0" customWidth="1"/>
  </cols>
  <sheetData>
    <row r="1" spans="1:10" ht="33.75" customHeight="1">
      <c r="A1" s="2" t="s">
        <v>9</v>
      </c>
      <c r="B1" s="3" t="s">
        <v>10</v>
      </c>
      <c r="C1" s="3" t="s">
        <v>15</v>
      </c>
      <c r="D1" s="4" t="s">
        <v>26</v>
      </c>
      <c r="E1" s="4" t="s">
        <v>16</v>
      </c>
      <c r="F1" s="3" t="s">
        <v>25</v>
      </c>
      <c r="G1" s="3" t="s">
        <v>11</v>
      </c>
      <c r="H1" s="3" t="s">
        <v>12</v>
      </c>
      <c r="I1" s="3" t="s">
        <v>13</v>
      </c>
      <c r="J1" s="5"/>
    </row>
    <row r="2" spans="1:13" ht="14.25">
      <c r="A2" s="2">
        <v>529</v>
      </c>
      <c r="B2" s="5">
        <v>24000</v>
      </c>
      <c r="C2" s="5">
        <v>0</v>
      </c>
      <c r="D2" s="14">
        <v>0</v>
      </c>
      <c r="E2" s="5">
        <v>0</v>
      </c>
      <c r="F2" s="5">
        <v>0</v>
      </c>
      <c r="G2" s="5">
        <v>5</v>
      </c>
      <c r="H2" s="6">
        <v>350.477</v>
      </c>
      <c r="I2" s="7">
        <f>E2*0.001+F2*0.001+G2*0.001+H2</f>
        <v>350.48199999999997</v>
      </c>
      <c r="J2" s="14">
        <f>G2+D2</f>
        <v>5</v>
      </c>
      <c r="K2" s="15">
        <f>48000+C25</f>
        <v>2000</v>
      </c>
      <c r="L2">
        <f>31600+C17</f>
        <v>1600</v>
      </c>
      <c r="M2">
        <f>16600+C9</f>
        <v>2600</v>
      </c>
    </row>
    <row r="3" spans="1:13" ht="14.25">
      <c r="A3" s="2"/>
      <c r="B3" s="5">
        <v>22000</v>
      </c>
      <c r="C3" s="5">
        <v>-2000</v>
      </c>
      <c r="D3" s="14">
        <f>-M8*M8*1.73*0.0000001+2.87*0.001*M8+10.117</f>
        <v>15.142320000000002</v>
      </c>
      <c r="E3" s="5">
        <v>0</v>
      </c>
      <c r="F3" s="5">
        <v>9.936</v>
      </c>
      <c r="G3" s="5">
        <v>10</v>
      </c>
      <c r="H3" s="6">
        <f>H2+(-C3*0.1*0.001)*0.01</f>
        <v>350.479</v>
      </c>
      <c r="I3" s="7">
        <f aca="true" t="shared" si="0" ref="I3:I26">E3*0.001+F3*0.001+G3*0.001+H3</f>
        <v>350.49893599999996</v>
      </c>
      <c r="J3" s="14">
        <f aca="true" t="shared" si="1" ref="J3:J26">G3+D3</f>
        <v>25.14232</v>
      </c>
      <c r="K3">
        <f>48000+C24</f>
        <v>4000</v>
      </c>
      <c r="L3">
        <f>31600+C16</f>
        <v>3600</v>
      </c>
      <c r="M3">
        <f>16600+C8</f>
        <v>4600</v>
      </c>
    </row>
    <row r="4" spans="1:13" ht="14.25">
      <c r="A4" s="2"/>
      <c r="B4" s="5">
        <v>20105</v>
      </c>
      <c r="C4" s="5">
        <v>-4000</v>
      </c>
      <c r="D4" s="14">
        <f>-M7*M7*1.73*0.0000001+2.87*0.001*M7+10.117</f>
        <v>18.81352</v>
      </c>
      <c r="E4" s="5">
        <v>0</v>
      </c>
      <c r="F4" s="5">
        <v>9.936</v>
      </c>
      <c r="G4" s="5">
        <v>10</v>
      </c>
      <c r="H4" s="6">
        <f>H2+(-C4*0.1*0.001)*0.01</f>
        <v>350.481</v>
      </c>
      <c r="I4" s="7">
        <f t="shared" si="0"/>
        <v>350.50093599999997</v>
      </c>
      <c r="J4" s="14">
        <f t="shared" si="1"/>
        <v>28.81352</v>
      </c>
      <c r="K4">
        <v>6000</v>
      </c>
      <c r="L4">
        <f>31600+C15</f>
        <v>5600</v>
      </c>
      <c r="M4">
        <f>16600+C7</f>
        <v>8300</v>
      </c>
    </row>
    <row r="5" spans="1:13" ht="14.25">
      <c r="A5" s="2"/>
      <c r="B5" s="5">
        <v>18000</v>
      </c>
      <c r="C5" s="5">
        <v>-6000</v>
      </c>
      <c r="D5" s="14">
        <f>-M6*M6*1.73*0.0000001+2.87*0.001*M6+10.117</f>
        <v>21.100720000000003</v>
      </c>
      <c r="E5" s="5">
        <v>2.5</v>
      </c>
      <c r="F5" s="5">
        <v>9.936</v>
      </c>
      <c r="G5" s="5">
        <v>10</v>
      </c>
      <c r="H5" s="6">
        <f>H2+(-C5*0.1*0.001)*0.01</f>
        <v>350.48299999999995</v>
      </c>
      <c r="I5" s="7">
        <f t="shared" si="0"/>
        <v>350.505436</v>
      </c>
      <c r="J5" s="14">
        <f t="shared" si="1"/>
        <v>31.100720000000003</v>
      </c>
      <c r="K5">
        <v>8000</v>
      </c>
      <c r="L5">
        <v>7500</v>
      </c>
      <c r="M5">
        <f>16600+C6</f>
        <v>8600</v>
      </c>
    </row>
    <row r="6" spans="1:13" ht="14.25">
      <c r="A6" s="2"/>
      <c r="B6" s="5">
        <v>16000</v>
      </c>
      <c r="C6" s="5">
        <v>-8000</v>
      </c>
      <c r="D6" s="14">
        <f>-M5*M5*1.73*0.0000001+2.87*0.001*M5+10.117</f>
        <v>22.003920000000004</v>
      </c>
      <c r="E6" s="5">
        <v>6.28</v>
      </c>
      <c r="F6" s="5">
        <v>9.936</v>
      </c>
      <c r="G6" s="5">
        <v>10</v>
      </c>
      <c r="H6" s="6">
        <f>H2+(-C6*0.1*0.001)*0.01</f>
        <v>350.48499999999996</v>
      </c>
      <c r="I6" s="7">
        <f t="shared" si="0"/>
        <v>350.51121599999993</v>
      </c>
      <c r="J6" s="14">
        <f t="shared" si="1"/>
        <v>32.00392000000001</v>
      </c>
      <c r="K6">
        <f>48000+C21</f>
        <v>8200</v>
      </c>
      <c r="L6">
        <f>31600+C13</f>
        <v>9600</v>
      </c>
      <c r="M6">
        <f>16600+C5</f>
        <v>10600</v>
      </c>
    </row>
    <row r="7" spans="1:13" ht="14.25">
      <c r="A7" s="2"/>
      <c r="B7" s="5">
        <v>13752.5</v>
      </c>
      <c r="C7" s="5">
        <v>-8300</v>
      </c>
      <c r="D7" s="14">
        <v>22.03</v>
      </c>
      <c r="E7" s="5">
        <v>7.752</v>
      </c>
      <c r="F7" s="5">
        <v>9.936</v>
      </c>
      <c r="G7" s="5">
        <v>10</v>
      </c>
      <c r="H7" s="6">
        <f>H2+(-C7*0.1*0.001)*0.01</f>
        <v>350.4853</v>
      </c>
      <c r="I7" s="7">
        <f t="shared" si="0"/>
        <v>350.512988</v>
      </c>
      <c r="J7" s="14">
        <f t="shared" si="1"/>
        <v>32.03</v>
      </c>
      <c r="K7">
        <v>12000</v>
      </c>
      <c r="L7">
        <f>31600+C12</f>
        <v>11600</v>
      </c>
      <c r="M7">
        <f>16600+C4</f>
        <v>12600</v>
      </c>
    </row>
    <row r="8" spans="1:13" ht="14.25">
      <c r="A8" s="2"/>
      <c r="B8" s="5">
        <v>12000</v>
      </c>
      <c r="C8" s="5">
        <v>-12000</v>
      </c>
      <c r="D8" s="14">
        <f>-M3*M3*1.73*0.0000001+2.87*0.001*M3+10.117</f>
        <v>19.658320000000003</v>
      </c>
      <c r="E8" s="5">
        <v>6.86</v>
      </c>
      <c r="F8" s="5">
        <v>9.936</v>
      </c>
      <c r="G8" s="5">
        <v>10</v>
      </c>
      <c r="H8" s="6">
        <f>H2+(-C8*0.1*0.001)*0.01</f>
        <v>350.489</v>
      </c>
      <c r="I8" s="7">
        <f t="shared" si="0"/>
        <v>350.51579599999997</v>
      </c>
      <c r="J8" s="14">
        <f t="shared" si="1"/>
        <v>29.658320000000003</v>
      </c>
      <c r="K8">
        <v>14000</v>
      </c>
      <c r="L8">
        <f>31600+C11</f>
        <v>13600</v>
      </c>
      <c r="M8">
        <f>16600+C3</f>
        <v>14600</v>
      </c>
    </row>
    <row r="9" spans="1:13" ht="14.25">
      <c r="A9" s="2"/>
      <c r="B9" s="5">
        <v>10000</v>
      </c>
      <c r="C9" s="5">
        <v>-14000</v>
      </c>
      <c r="D9" s="14">
        <f>-M2*M2*1.73*0.0000001+2.87*0.001*M2+10.117</f>
        <v>16.40952</v>
      </c>
      <c r="E9" s="5">
        <v>3.65</v>
      </c>
      <c r="F9" s="5">
        <v>9.936</v>
      </c>
      <c r="G9" s="5">
        <v>10</v>
      </c>
      <c r="H9" s="6">
        <f>H2+(-C9*0.1*0.001)*0.01</f>
        <v>350.491</v>
      </c>
      <c r="I9" s="7">
        <f t="shared" si="0"/>
        <v>350.514586</v>
      </c>
      <c r="J9" s="14">
        <f t="shared" si="1"/>
        <v>26.40952</v>
      </c>
      <c r="K9">
        <v>15000</v>
      </c>
      <c r="L9">
        <f>31600+C10</f>
        <v>15000</v>
      </c>
      <c r="M9">
        <f>16600+C2</f>
        <v>16600</v>
      </c>
    </row>
    <row r="10" spans="1:10" ht="14.25">
      <c r="A10" s="2"/>
      <c r="B10" s="5">
        <v>7400</v>
      </c>
      <c r="C10" s="5">
        <v>-16600</v>
      </c>
      <c r="D10" s="14">
        <f>-L9*L9*9.98*0.00000001+1.5*0.001*L9+10.117</f>
        <v>10.161999999999999</v>
      </c>
      <c r="E10" s="5">
        <v>0</v>
      </c>
      <c r="F10" s="5">
        <v>10.279</v>
      </c>
      <c r="G10" s="5">
        <v>10</v>
      </c>
      <c r="H10" s="6">
        <f>H2+(-C10*0.1*0.001)*0.01</f>
        <v>350.49359999999996</v>
      </c>
      <c r="I10" s="7">
        <f t="shared" si="0"/>
        <v>350.513879</v>
      </c>
      <c r="J10" s="14">
        <f t="shared" si="1"/>
        <v>20.162</v>
      </c>
    </row>
    <row r="11" spans="1:10" ht="14.25">
      <c r="A11" s="5"/>
      <c r="B11" s="5">
        <v>6000</v>
      </c>
      <c r="C11" s="5">
        <v>-18000</v>
      </c>
      <c r="D11" s="14">
        <f>-L8*L8*9.98*0.00000001+1.5*0.001*L8+10.117</f>
        <v>12.057992000000002</v>
      </c>
      <c r="E11" s="5">
        <v>6.84</v>
      </c>
      <c r="F11" s="5">
        <v>10.622</v>
      </c>
      <c r="G11" s="5">
        <v>10</v>
      </c>
      <c r="H11" s="6">
        <f>H2+(-C11*0.1*0.001)*0.01</f>
        <v>350.49499999999995</v>
      </c>
      <c r="I11" s="7">
        <f t="shared" si="0"/>
        <v>350.52246199999996</v>
      </c>
      <c r="J11" s="14">
        <f t="shared" si="1"/>
        <v>22.057992000000002</v>
      </c>
    </row>
    <row r="12" spans="1:10" ht="14.25">
      <c r="A12" s="2"/>
      <c r="B12" s="5">
        <v>4000</v>
      </c>
      <c r="C12" s="5">
        <v>-20000</v>
      </c>
      <c r="D12" s="14">
        <f>-L7*L7*9.98*0.00000001+1.5*0.001*L7+10.117</f>
        <v>14.087912000000003</v>
      </c>
      <c r="E12" s="5">
        <v>8.66</v>
      </c>
      <c r="F12" s="5">
        <v>10.622</v>
      </c>
      <c r="G12" s="5">
        <v>10</v>
      </c>
      <c r="H12" s="6">
        <f>H2+(-C12*0.1*0.001)*0.01</f>
        <v>350.49699999999996</v>
      </c>
      <c r="I12" s="7">
        <f t="shared" si="0"/>
        <v>350.526282</v>
      </c>
      <c r="J12" s="14">
        <f t="shared" si="1"/>
        <v>24.087912000000003</v>
      </c>
    </row>
    <row r="13" spans="1:10" ht="14.25">
      <c r="A13" s="2"/>
      <c r="B13" s="5">
        <v>2000</v>
      </c>
      <c r="C13" s="5">
        <v>-22000</v>
      </c>
      <c r="D13" s="14">
        <f>-L6*L6*9.98*0.00000001+1.5*0.001*L6+10.117</f>
        <v>15.319432</v>
      </c>
      <c r="E13" s="5">
        <v>9.75</v>
      </c>
      <c r="F13" s="5">
        <v>10.622</v>
      </c>
      <c r="G13" s="5">
        <v>10</v>
      </c>
      <c r="H13" s="6">
        <f>H2+(-C13*0.1*0.001)*0.01</f>
        <v>350.49899999999997</v>
      </c>
      <c r="I13" s="7">
        <f t="shared" si="0"/>
        <v>350.52937199999997</v>
      </c>
      <c r="J13" s="14">
        <f t="shared" si="1"/>
        <v>25.319432</v>
      </c>
    </row>
    <row r="14" spans="1:10" ht="14.25">
      <c r="A14" s="2" t="s">
        <v>14</v>
      </c>
      <c r="B14" s="5">
        <v>0</v>
      </c>
      <c r="C14" s="5">
        <v>-24000</v>
      </c>
      <c r="D14" s="14">
        <v>15.73</v>
      </c>
      <c r="E14" s="5">
        <v>10.11</v>
      </c>
      <c r="F14" s="5">
        <v>10.622</v>
      </c>
      <c r="G14" s="5">
        <v>10</v>
      </c>
      <c r="H14" s="6">
        <f>H2+(-C14*0.1*0.001)*0.01</f>
        <v>350.501</v>
      </c>
      <c r="I14" s="7">
        <f t="shared" si="0"/>
        <v>350.531732</v>
      </c>
      <c r="J14" s="14">
        <f t="shared" si="1"/>
        <v>25.73</v>
      </c>
    </row>
    <row r="15" spans="1:10" ht="14.25">
      <c r="A15" s="2"/>
      <c r="B15" s="5">
        <v>-2000</v>
      </c>
      <c r="C15" s="5">
        <v>-26000</v>
      </c>
      <c r="D15" s="14">
        <f>-L4*L4*9.98*0.00000001+1.5*0.001*L4+10.117</f>
        <v>15.387272000000001</v>
      </c>
      <c r="E15" s="5">
        <v>9.75</v>
      </c>
      <c r="F15" s="5">
        <v>10.622</v>
      </c>
      <c r="G15" s="5">
        <v>10</v>
      </c>
      <c r="H15" s="6">
        <f>H2+(-C15*0.1*0.001)*0.01</f>
        <v>350.503</v>
      </c>
      <c r="I15" s="7">
        <f t="shared" si="0"/>
        <v>350.533372</v>
      </c>
      <c r="J15" s="14">
        <f t="shared" si="1"/>
        <v>25.387272000000003</v>
      </c>
    </row>
    <row r="16" spans="1:10" ht="14.25">
      <c r="A16" s="2"/>
      <c r="B16" s="5">
        <v>-4000</v>
      </c>
      <c r="C16" s="5">
        <v>-28000</v>
      </c>
      <c r="D16" s="14">
        <f>-L3*L3*9.98*0.00000001+1.5*0.001*L3+10.117</f>
        <v>14.223592</v>
      </c>
      <c r="E16" s="5">
        <v>8.66</v>
      </c>
      <c r="F16" s="5">
        <v>10.622</v>
      </c>
      <c r="G16" s="5">
        <v>10</v>
      </c>
      <c r="H16" s="6">
        <f>H2+(-C16*0.1*0.001)*0.01</f>
        <v>350.505</v>
      </c>
      <c r="I16" s="7">
        <f t="shared" si="0"/>
        <v>350.534282</v>
      </c>
      <c r="J16" s="14">
        <f t="shared" si="1"/>
        <v>24.223592</v>
      </c>
    </row>
    <row r="17" spans="1:10" ht="14.25">
      <c r="A17" s="2"/>
      <c r="B17" s="5">
        <v>-6000</v>
      </c>
      <c r="C17" s="5">
        <v>-30000</v>
      </c>
      <c r="D17" s="14">
        <f>-L2*L2*9.98*0.00000001+1.5*0.001*L2+10.117</f>
        <v>12.261512</v>
      </c>
      <c r="E17" s="5">
        <v>6.84</v>
      </c>
      <c r="F17" s="5">
        <v>10.622</v>
      </c>
      <c r="G17" s="5">
        <v>10</v>
      </c>
      <c r="H17" s="6">
        <f>H2+(-C17*0.1*0.001)*0.01</f>
        <v>350.50699999999995</v>
      </c>
      <c r="I17" s="7">
        <f t="shared" si="0"/>
        <v>350.53446199999996</v>
      </c>
      <c r="J17" s="14">
        <f t="shared" si="1"/>
        <v>22.261512</v>
      </c>
    </row>
    <row r="18" spans="1:10" ht="14.25">
      <c r="A18" s="2"/>
      <c r="B18" s="5">
        <v>-7600</v>
      </c>
      <c r="C18" s="5">
        <v>-31600</v>
      </c>
      <c r="D18" s="14">
        <v>10.117</v>
      </c>
      <c r="E18" s="5">
        <v>0</v>
      </c>
      <c r="F18" s="5">
        <v>10.562</v>
      </c>
      <c r="G18" s="5">
        <v>10</v>
      </c>
      <c r="H18" s="6">
        <f>H2+(-C18*0.1*0.001)*0.01</f>
        <v>350.5086</v>
      </c>
      <c r="I18" s="7">
        <f t="shared" si="0"/>
        <v>350.529162</v>
      </c>
      <c r="J18" s="14">
        <f t="shared" si="1"/>
        <v>20.117</v>
      </c>
    </row>
    <row r="19" spans="1:10" ht="14.25">
      <c r="A19" s="2"/>
      <c r="B19" s="5">
        <v>-10000</v>
      </c>
      <c r="C19" s="5">
        <v>-34000</v>
      </c>
      <c r="D19" s="14">
        <f>-K8*K8*1.08*0.0000001+1.79*0.001*K8+10.117</f>
        <v>14.009000000000004</v>
      </c>
      <c r="E19" s="5">
        <v>4.65</v>
      </c>
      <c r="F19" s="5">
        <v>10.501</v>
      </c>
      <c r="G19" s="5">
        <v>10</v>
      </c>
      <c r="H19" s="6">
        <f>H2+(-C19*0.1*0.001)*0.01</f>
        <v>350.51099999999997</v>
      </c>
      <c r="I19" s="7">
        <f t="shared" si="0"/>
        <v>350.53615099999996</v>
      </c>
      <c r="J19" s="14">
        <f t="shared" si="1"/>
        <v>24.009000000000004</v>
      </c>
    </row>
    <row r="20" spans="1:10" ht="14.25">
      <c r="A20" s="5"/>
      <c r="B20" s="5">
        <v>-12000</v>
      </c>
      <c r="C20" s="5">
        <v>-36000</v>
      </c>
      <c r="D20" s="14">
        <f>-K7*K7*1.08*0.0000001+1.79*0.001*K7+10.117</f>
        <v>16.045</v>
      </c>
      <c r="E20" s="5">
        <v>6.87</v>
      </c>
      <c r="F20" s="5">
        <v>10.501</v>
      </c>
      <c r="G20" s="5">
        <v>10</v>
      </c>
      <c r="H20" s="6">
        <f>H2+(-C20*0.1*0.001)*0.01</f>
        <v>350.513</v>
      </c>
      <c r="I20" s="7">
        <f t="shared" si="0"/>
        <v>350.540371</v>
      </c>
      <c r="J20" s="14">
        <f t="shared" si="1"/>
        <v>26.045</v>
      </c>
    </row>
    <row r="21" spans="1:10" ht="14.25">
      <c r="A21" s="5"/>
      <c r="B21" s="5">
        <v>-13952.5</v>
      </c>
      <c r="C21" s="5">
        <v>-39800</v>
      </c>
      <c r="D21" s="14">
        <f>-K6*K6*1.08*0.0000001+1.79*0.001*K6+10.117</f>
        <v>17.53308</v>
      </c>
      <c r="E21" s="5">
        <v>7.59</v>
      </c>
      <c r="F21" s="5">
        <v>10.501</v>
      </c>
      <c r="G21" s="5">
        <v>10</v>
      </c>
      <c r="H21" s="6">
        <f>H2+(-C21*0.1*0.001)*0.01</f>
        <v>350.5168</v>
      </c>
      <c r="I21" s="7">
        <f t="shared" si="0"/>
        <v>350.544891</v>
      </c>
      <c r="J21" s="14">
        <f t="shared" si="1"/>
        <v>27.53308</v>
      </c>
    </row>
    <row r="22" spans="1:10" ht="14.25">
      <c r="A22" s="5"/>
      <c r="B22" s="5">
        <v>-16000</v>
      </c>
      <c r="C22" s="5">
        <v>-40000</v>
      </c>
      <c r="D22" s="14">
        <f>-K5*K5*1.08*0.0000001+1.79*0.001*K5+10.117</f>
        <v>17.525000000000002</v>
      </c>
      <c r="E22" s="5">
        <v>6.8</v>
      </c>
      <c r="F22" s="5">
        <v>10.501</v>
      </c>
      <c r="G22" s="5">
        <v>10</v>
      </c>
      <c r="H22" s="6">
        <f>H2+(-C22*0.1*0.001)*0.01</f>
        <v>350.517</v>
      </c>
      <c r="I22" s="7">
        <f t="shared" si="0"/>
        <v>350.544301</v>
      </c>
      <c r="J22" s="14">
        <f t="shared" si="1"/>
        <v>27.525000000000002</v>
      </c>
    </row>
    <row r="23" spans="1:10" ht="14.25">
      <c r="A23" s="5"/>
      <c r="B23" s="5">
        <v>-18000</v>
      </c>
      <c r="C23" s="5">
        <v>-42000</v>
      </c>
      <c r="D23" s="14">
        <f>-K4*K4*1.08*0.0000001+1.79*0.001*K4+10.117</f>
        <v>16.969</v>
      </c>
      <c r="E23" s="5">
        <v>4.51</v>
      </c>
      <c r="F23" s="5">
        <v>10.501</v>
      </c>
      <c r="G23" s="5">
        <v>10</v>
      </c>
      <c r="H23" s="6">
        <f>H2+(-C23*0.1*0.001)*0.01</f>
        <v>350.51899999999995</v>
      </c>
      <c r="I23" s="7">
        <f t="shared" si="0"/>
        <v>350.54401099999995</v>
      </c>
      <c r="J23" s="14">
        <f t="shared" si="1"/>
        <v>26.969</v>
      </c>
    </row>
    <row r="24" spans="1:10" ht="14.25">
      <c r="A24" s="5"/>
      <c r="B24" s="5">
        <v>-20000</v>
      </c>
      <c r="C24" s="5">
        <v>-44000</v>
      </c>
      <c r="D24" s="14">
        <f>-K3*K3*1.08*0.0000001+1.79*0.001*K4+10.117</f>
        <v>19.129</v>
      </c>
      <c r="E24" s="5">
        <v>0</v>
      </c>
      <c r="F24" s="5">
        <v>10.501</v>
      </c>
      <c r="G24" s="5">
        <v>10</v>
      </c>
      <c r="H24" s="6">
        <f>H2+(-C24*0.1*0.001)*0.01</f>
        <v>350.52099999999996</v>
      </c>
      <c r="I24" s="7">
        <f t="shared" si="0"/>
        <v>350.541501</v>
      </c>
      <c r="J24" s="14">
        <f t="shared" si="1"/>
        <v>29.129</v>
      </c>
    </row>
    <row r="25" spans="1:10" ht="14.25">
      <c r="A25" s="5"/>
      <c r="B25" s="5">
        <v>-22000</v>
      </c>
      <c r="C25" s="5">
        <v>-46000</v>
      </c>
      <c r="D25" s="14">
        <f>-K2*K2*1.08*0.0000001+1.79*0.001*K2+10.117</f>
        <v>13.265</v>
      </c>
      <c r="E25" s="5">
        <v>0</v>
      </c>
      <c r="F25" s="5">
        <v>10.501</v>
      </c>
      <c r="G25" s="5">
        <v>10</v>
      </c>
      <c r="H25" s="6">
        <f>H2+(-C25*0.1*0.001)*0.01</f>
        <v>350.52299999999997</v>
      </c>
      <c r="I25" s="7">
        <f t="shared" si="0"/>
        <v>350.543501</v>
      </c>
      <c r="J25" s="14">
        <f t="shared" si="1"/>
        <v>23.265</v>
      </c>
    </row>
    <row r="26" spans="1:10" ht="14.25">
      <c r="A26" s="2">
        <v>48</v>
      </c>
      <c r="B26" s="5">
        <v>-24000</v>
      </c>
      <c r="C26" s="5">
        <v>-48000</v>
      </c>
      <c r="D26" s="14">
        <v>0</v>
      </c>
      <c r="E26" s="5">
        <v>0</v>
      </c>
      <c r="F26" s="5">
        <v>0</v>
      </c>
      <c r="G26" s="5">
        <v>5</v>
      </c>
      <c r="H26" s="6">
        <f>H2+(-C26*0.1*0.001)*0.01</f>
        <v>350.525</v>
      </c>
      <c r="I26" s="7">
        <f t="shared" si="0"/>
        <v>350.53</v>
      </c>
      <c r="J26" s="14">
        <f t="shared" si="1"/>
        <v>5</v>
      </c>
    </row>
    <row r="27" spans="3:7" ht="14.25">
      <c r="C27" s="19" t="s">
        <v>17</v>
      </c>
      <c r="D27" s="19"/>
      <c r="E27" s="19"/>
      <c r="F27" s="19"/>
      <c r="G27" s="19"/>
    </row>
    <row r="28" spans="3:7" ht="14.25">
      <c r="C28" s="20"/>
      <c r="D28" s="20"/>
      <c r="E28" s="20"/>
      <c r="F28" s="20"/>
      <c r="G28" s="20"/>
    </row>
  </sheetData>
  <mergeCells count="1">
    <mergeCell ref="C27:G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I12" sqref="I12"/>
    </sheetView>
  </sheetViews>
  <sheetFormatPr defaultColWidth="9.00390625" defaultRowHeight="14.25"/>
  <cols>
    <col min="3" max="3" width="14.25390625" style="0" customWidth="1"/>
    <col min="4" max="4" width="20.25390625" style="0" customWidth="1"/>
    <col min="5" max="5" width="12.50390625" style="0" customWidth="1"/>
    <col min="6" max="6" width="12.25390625" style="0" customWidth="1"/>
    <col min="7" max="7" width="10.50390625" style="0" customWidth="1"/>
  </cols>
  <sheetData>
    <row r="1" spans="2:9" ht="14.25">
      <c r="B1" s="18" t="s">
        <v>29</v>
      </c>
      <c r="C1">
        <v>353.34799</v>
      </c>
      <c r="D1">
        <v>353.33739</v>
      </c>
      <c r="E1">
        <v>353.343565</v>
      </c>
      <c r="F1">
        <f>E1-C1</f>
        <v>-0.004424999999969259</v>
      </c>
      <c r="G1">
        <f>E1-D1</f>
        <v>0.0061749999999847205</v>
      </c>
      <c r="H1">
        <f>F1*1000</f>
        <v>-4.424999999969259</v>
      </c>
      <c r="I1">
        <f>G1*1000</f>
        <v>6.1749999999847205</v>
      </c>
    </row>
    <row r="2" spans="2:9" ht="14.25">
      <c r="B2" s="18" t="s">
        <v>30</v>
      </c>
      <c r="C2">
        <v>353.328535</v>
      </c>
      <c r="D2">
        <v>353.320655</v>
      </c>
      <c r="E2">
        <v>353.32484</v>
      </c>
      <c r="F2">
        <f aca="true" t="shared" si="0" ref="F2:F15">E2-C2</f>
        <v>-0.0036949999999933425</v>
      </c>
      <c r="G2">
        <f aca="true" t="shared" si="1" ref="G2:G15">E2-D2</f>
        <v>0.004185000000006767</v>
      </c>
      <c r="H2">
        <f aca="true" t="shared" si="2" ref="H2:H15">F2*1000</f>
        <v>-3.6949999999933425</v>
      </c>
      <c r="I2">
        <f aca="true" t="shared" si="3" ref="I2:I15">G2*1000</f>
        <v>4.185000000006767</v>
      </c>
    </row>
    <row r="3" spans="2:10" ht="14.25">
      <c r="B3" s="18" t="s">
        <v>31</v>
      </c>
      <c r="C3">
        <v>353.351335</v>
      </c>
      <c r="D3">
        <v>353.340105</v>
      </c>
      <c r="E3">
        <v>353.34633</v>
      </c>
      <c r="F3">
        <f t="shared" si="0"/>
        <v>-0.005004999999982829</v>
      </c>
      <c r="G3">
        <f t="shared" si="1"/>
        <v>0.006225000000029013</v>
      </c>
      <c r="H3">
        <f t="shared" si="2"/>
        <v>-5.004999999982829</v>
      </c>
      <c r="I3">
        <f t="shared" si="3"/>
        <v>6.225000000029013</v>
      </c>
      <c r="J3">
        <f>(I1+I2+I3)/3</f>
        <v>5.528333333340167</v>
      </c>
    </row>
    <row r="4" spans="2:9" ht="14.25">
      <c r="B4" s="18" t="s">
        <v>32</v>
      </c>
      <c r="C4">
        <v>353.248115</v>
      </c>
      <c r="D4">
        <v>353.23976</v>
      </c>
      <c r="E4">
        <v>353.24598</v>
      </c>
      <c r="F4">
        <f t="shared" si="0"/>
        <v>-0.002135000000009768</v>
      </c>
      <c r="G4">
        <f t="shared" si="1"/>
        <v>0.006219999999984793</v>
      </c>
      <c r="H4">
        <f t="shared" si="2"/>
        <v>-2.135000000009768</v>
      </c>
      <c r="I4">
        <f t="shared" si="3"/>
        <v>6.219999999984793</v>
      </c>
    </row>
    <row r="5" spans="2:9" ht="14.25">
      <c r="B5" s="18" t="s">
        <v>33</v>
      </c>
      <c r="C5">
        <v>353.30981</v>
      </c>
      <c r="D5">
        <v>353.30448</v>
      </c>
      <c r="E5">
        <v>353.30689</v>
      </c>
      <c r="F5">
        <f t="shared" si="0"/>
        <v>-0.002920000000017353</v>
      </c>
      <c r="G5">
        <f t="shared" si="1"/>
        <v>0.0024099999999975807</v>
      </c>
      <c r="H5">
        <f t="shared" si="2"/>
        <v>-2.920000000017353</v>
      </c>
      <c r="I5">
        <f t="shared" si="3"/>
        <v>2.4099999999975807</v>
      </c>
    </row>
    <row r="6" spans="2:10" ht="14.25">
      <c r="B6" s="18" t="s">
        <v>34</v>
      </c>
      <c r="C6">
        <v>353.2951</v>
      </c>
      <c r="D6">
        <v>353.28742</v>
      </c>
      <c r="E6">
        <v>353.292675</v>
      </c>
      <c r="F6">
        <f t="shared" si="0"/>
        <v>-0.002425000000016553</v>
      </c>
      <c r="G6">
        <f t="shared" si="1"/>
        <v>0.005254999999976917</v>
      </c>
      <c r="H6">
        <f t="shared" si="2"/>
        <v>-2.425000000016553</v>
      </c>
      <c r="I6">
        <f t="shared" si="3"/>
        <v>5.254999999976917</v>
      </c>
      <c r="J6">
        <f>(I4+I5+I6)/3</f>
        <v>4.628333333319763</v>
      </c>
    </row>
    <row r="7" spans="2:9" ht="14.25">
      <c r="B7" s="18" t="s">
        <v>35</v>
      </c>
      <c r="C7">
        <v>353.22229</v>
      </c>
      <c r="D7">
        <v>353.21534</v>
      </c>
      <c r="E7">
        <v>353.222025</v>
      </c>
      <c r="F7">
        <f t="shared" si="0"/>
        <v>-0.00026500000001306034</v>
      </c>
      <c r="G7">
        <f t="shared" si="1"/>
        <v>0.0066849999999476495</v>
      </c>
      <c r="H7">
        <f t="shared" si="2"/>
        <v>-0.26500000001306034</v>
      </c>
      <c r="I7">
        <f t="shared" si="3"/>
        <v>6.6849999999476495</v>
      </c>
    </row>
    <row r="8" spans="2:9" ht="14.25">
      <c r="B8" s="18" t="s">
        <v>36</v>
      </c>
      <c r="C8">
        <v>353.255945</v>
      </c>
      <c r="D8">
        <v>353.2533</v>
      </c>
      <c r="E8">
        <v>353.255365</v>
      </c>
      <c r="F8">
        <f t="shared" si="0"/>
        <v>-0.0005800000000135697</v>
      </c>
      <c r="G8">
        <f t="shared" si="1"/>
        <v>0.0020649999999591273</v>
      </c>
      <c r="H8">
        <f t="shared" si="2"/>
        <v>-0.5800000000135697</v>
      </c>
      <c r="I8">
        <f t="shared" si="3"/>
        <v>2.0649999999591273</v>
      </c>
    </row>
    <row r="9" spans="2:10" ht="14.25">
      <c r="B9" s="18" t="s">
        <v>37</v>
      </c>
      <c r="C9">
        <v>353.31345</v>
      </c>
      <c r="D9">
        <v>353.30485</v>
      </c>
      <c r="E9">
        <v>353.310105</v>
      </c>
      <c r="F9">
        <f t="shared" si="0"/>
        <v>-0.003344999999967513</v>
      </c>
      <c r="G9">
        <f t="shared" si="1"/>
        <v>0.0052550000000337604</v>
      </c>
      <c r="H9">
        <f t="shared" si="2"/>
        <v>-3.344999999967513</v>
      </c>
      <c r="I9">
        <f t="shared" si="3"/>
        <v>5.25500000003376</v>
      </c>
      <c r="J9">
        <f>(I7+I8+I9)/3</f>
        <v>4.668333333313512</v>
      </c>
    </row>
    <row r="10" spans="2:9" ht="14.25">
      <c r="B10" s="18" t="s">
        <v>38</v>
      </c>
      <c r="C10">
        <v>353.220395</v>
      </c>
      <c r="D10">
        <v>353.21549</v>
      </c>
      <c r="E10">
        <v>353.220335</v>
      </c>
      <c r="F10" s="23">
        <f t="shared" si="0"/>
        <v>-6.000000001904482E-05</v>
      </c>
      <c r="G10">
        <f t="shared" si="1"/>
        <v>0.004844999999988886</v>
      </c>
      <c r="H10">
        <f t="shared" si="2"/>
        <v>-0.06000000001904482</v>
      </c>
      <c r="I10">
        <f t="shared" si="3"/>
        <v>4.844999999988886</v>
      </c>
    </row>
    <row r="11" spans="2:9" ht="14.25">
      <c r="B11" s="18" t="s">
        <v>39</v>
      </c>
      <c r="C11">
        <v>353.230435</v>
      </c>
      <c r="D11">
        <v>353.218415</v>
      </c>
      <c r="E11">
        <v>353.224205</v>
      </c>
      <c r="F11">
        <f t="shared" si="0"/>
        <v>-0.006230000000016389</v>
      </c>
      <c r="G11">
        <f t="shared" si="1"/>
        <v>0.005789999999990414</v>
      </c>
      <c r="H11">
        <f t="shared" si="2"/>
        <v>-6.230000000016389</v>
      </c>
      <c r="I11">
        <f t="shared" si="3"/>
        <v>5.789999999990414</v>
      </c>
    </row>
    <row r="12" spans="2:10" ht="14.25">
      <c r="B12" s="18" t="s">
        <v>40</v>
      </c>
      <c r="C12">
        <v>353.28118</v>
      </c>
      <c r="D12">
        <v>353.26543</v>
      </c>
      <c r="E12">
        <v>353.280255</v>
      </c>
      <c r="F12">
        <f t="shared" si="0"/>
        <v>-0.0009249999999951797</v>
      </c>
      <c r="G12">
        <f t="shared" si="1"/>
        <v>0.014825000000030286</v>
      </c>
      <c r="H12">
        <f t="shared" si="2"/>
        <v>-0.9249999999951797</v>
      </c>
      <c r="I12">
        <f t="shared" si="3"/>
        <v>14.825000000030286</v>
      </c>
      <c r="J12">
        <f>(I10+I11+I12)/3</f>
        <v>8.486666666669862</v>
      </c>
    </row>
    <row r="13" spans="2:9" ht="14.25">
      <c r="B13" s="18" t="s">
        <v>41</v>
      </c>
      <c r="C13">
        <v>353.1911</v>
      </c>
      <c r="D13">
        <v>353.190735</v>
      </c>
      <c r="E13">
        <v>353.19261</v>
      </c>
      <c r="F13">
        <f t="shared" si="0"/>
        <v>0.0015099999999961256</v>
      </c>
      <c r="G13">
        <f t="shared" si="1"/>
        <v>0.0018749999999840838</v>
      </c>
      <c r="H13">
        <f t="shared" si="2"/>
        <v>1.5099999999961256</v>
      </c>
      <c r="I13">
        <f t="shared" si="3"/>
        <v>1.8749999999840838</v>
      </c>
    </row>
    <row r="14" spans="2:9" ht="14.25">
      <c r="B14" s="18" t="s">
        <v>42</v>
      </c>
      <c r="C14">
        <v>353.19349</v>
      </c>
      <c r="D14">
        <v>353.188995</v>
      </c>
      <c r="E14">
        <v>353.19256</v>
      </c>
      <c r="F14">
        <f t="shared" si="0"/>
        <v>-0.0009299999999825559</v>
      </c>
      <c r="G14">
        <f t="shared" si="1"/>
        <v>0.003565000000037344</v>
      </c>
      <c r="H14">
        <f t="shared" si="2"/>
        <v>-0.9299999999825559</v>
      </c>
      <c r="I14">
        <f t="shared" si="3"/>
        <v>3.565000000037344</v>
      </c>
    </row>
    <row r="15" spans="2:10" ht="14.25">
      <c r="B15" s="18" t="s">
        <v>43</v>
      </c>
      <c r="C15">
        <v>353.204225</v>
      </c>
      <c r="D15">
        <v>353.198995</v>
      </c>
      <c r="E15">
        <v>353.20532</v>
      </c>
      <c r="F15">
        <f t="shared" si="0"/>
        <v>0.0010949999999638749</v>
      </c>
      <c r="G15">
        <f t="shared" si="1"/>
        <v>0.006324999999947067</v>
      </c>
      <c r="H15">
        <f t="shared" si="2"/>
        <v>1.0949999999638749</v>
      </c>
      <c r="I15">
        <f t="shared" si="3"/>
        <v>6.324999999947067</v>
      </c>
      <c r="J15">
        <f>(I13+I14+I15)/3</f>
        <v>3.921666666656165</v>
      </c>
    </row>
    <row r="16" ht="14.25">
      <c r="B16" s="17"/>
    </row>
    <row r="17" ht="14.25">
      <c r="B17" s="17"/>
    </row>
    <row r="18" ht="14.25">
      <c r="B18" s="17"/>
    </row>
    <row r="19" ht="14.25">
      <c r="B19" s="17"/>
    </row>
    <row r="20" ht="14.25">
      <c r="B20" s="17"/>
    </row>
    <row r="21" ht="14.25">
      <c r="B21" s="17"/>
    </row>
    <row r="22" ht="14.25">
      <c r="B22" s="17"/>
    </row>
    <row r="23" ht="14.25">
      <c r="B23" s="17"/>
    </row>
    <row r="24" ht="14.25">
      <c r="B24" s="17"/>
    </row>
    <row r="25" ht="14.25">
      <c r="B25" s="1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B1">
      <selection activeCell="H8" sqref="H8"/>
    </sheetView>
  </sheetViews>
  <sheetFormatPr defaultColWidth="9.00390625" defaultRowHeight="14.25"/>
  <cols>
    <col min="1" max="1" width="12.625" style="0" customWidth="1"/>
    <col min="2" max="8" width="15.625" style="0" customWidth="1"/>
  </cols>
  <sheetData>
    <row r="1" spans="1:8" ht="45" customHeight="1">
      <c r="A1" s="10" t="s">
        <v>18</v>
      </c>
      <c r="B1" s="9" t="s">
        <v>19</v>
      </c>
      <c r="C1" s="9" t="s">
        <v>20</v>
      </c>
      <c r="D1" s="9" t="s">
        <v>25</v>
      </c>
      <c r="E1" s="9" t="s">
        <v>27</v>
      </c>
      <c r="F1" s="9" t="s">
        <v>21</v>
      </c>
      <c r="G1" s="9" t="s">
        <v>8</v>
      </c>
      <c r="H1" s="9" t="s">
        <v>28</v>
      </c>
    </row>
    <row r="2" spans="1:8" ht="18.75" customHeight="1">
      <c r="A2" s="2">
        <v>48</v>
      </c>
      <c r="B2" s="5">
        <v>16325</v>
      </c>
      <c r="C2" s="5">
        <v>0</v>
      </c>
      <c r="D2" s="5">
        <v>0</v>
      </c>
      <c r="E2" s="5">
        <v>5</v>
      </c>
      <c r="F2" s="6">
        <v>350.525</v>
      </c>
      <c r="G2" s="7">
        <f>F2+(E2+D2)*0.001</f>
        <v>350.53</v>
      </c>
      <c r="H2" s="5">
        <v>5</v>
      </c>
    </row>
    <row r="3" spans="1:9" ht="18.75" customHeight="1">
      <c r="A3" s="2"/>
      <c r="B3" s="5">
        <v>16000</v>
      </c>
      <c r="C3" s="5">
        <v>-325</v>
      </c>
      <c r="D3" s="14">
        <f>-I3*I3*1.117*0.00000001+3.654*0.0001*I3+1.129</f>
        <v>1.24657516875</v>
      </c>
      <c r="E3" s="5">
        <v>10</v>
      </c>
      <c r="F3" s="6">
        <f>-0.00098*C3*0.001+F2</f>
        <v>350.52531849999997</v>
      </c>
      <c r="G3" s="7">
        <f>F3+(E3+D3)*0.001</f>
        <v>350.5365650751687</v>
      </c>
      <c r="H3" s="8">
        <f>E3+D3</f>
        <v>11.24657516875</v>
      </c>
      <c r="I3">
        <f>-C3</f>
        <v>325</v>
      </c>
    </row>
    <row r="4" spans="1:9" ht="18.75" customHeight="1">
      <c r="A4" s="2"/>
      <c r="B4" s="5">
        <v>14000</v>
      </c>
      <c r="C4" s="5">
        <v>-2325</v>
      </c>
      <c r="D4" s="14">
        <f aca="true" t="shared" si="0" ref="D4:D19">-I4*I4*1.117*0.00000001+3.654*0.0001*I4+1.129</f>
        <v>1.9181741687499998</v>
      </c>
      <c r="E4" s="5">
        <v>10</v>
      </c>
      <c r="F4" s="6">
        <f>-0.00098*C4*0.001+F2</f>
        <v>350.52727849999997</v>
      </c>
      <c r="G4" s="7">
        <f aca="true" t="shared" si="1" ref="G4:G19">F4+(E4+D4)*0.001</f>
        <v>350.5391966741687</v>
      </c>
      <c r="H4" s="8">
        <f aca="true" t="shared" si="2" ref="H4:H19">E4+D4</f>
        <v>11.91817416875</v>
      </c>
      <c r="I4">
        <f aca="true" t="shared" si="3" ref="I4:I20">-C4</f>
        <v>2325</v>
      </c>
    </row>
    <row r="5" spans="1:9" ht="18.75" customHeight="1">
      <c r="A5" s="2"/>
      <c r="B5" s="5">
        <v>12000</v>
      </c>
      <c r="C5" s="5">
        <v>-4325</v>
      </c>
      <c r="D5" s="14">
        <f t="shared" si="0"/>
        <v>2.5004131687499997</v>
      </c>
      <c r="E5" s="5">
        <v>10</v>
      </c>
      <c r="F5" s="6">
        <f>-0.00098*C5*0.001+F2</f>
        <v>350.52923849999996</v>
      </c>
      <c r="G5" s="7">
        <f t="shared" si="1"/>
        <v>350.54173891316873</v>
      </c>
      <c r="H5" s="8">
        <f t="shared" si="2"/>
        <v>12.50041316875</v>
      </c>
      <c r="I5">
        <f t="shared" si="3"/>
        <v>4325</v>
      </c>
    </row>
    <row r="6" spans="1:9" ht="18.75" customHeight="1">
      <c r="A6" s="2"/>
      <c r="B6" s="5">
        <v>10000</v>
      </c>
      <c r="C6" s="5">
        <v>-6325</v>
      </c>
      <c r="D6" s="14">
        <f t="shared" si="0"/>
        <v>2.99329216875</v>
      </c>
      <c r="E6" s="5">
        <v>10</v>
      </c>
      <c r="F6" s="6">
        <f>-0.00098*C6*0.001+F2</f>
        <v>350.53119849999996</v>
      </c>
      <c r="G6" s="7">
        <f t="shared" si="1"/>
        <v>350.5441917921687</v>
      </c>
      <c r="H6" s="8">
        <f t="shared" si="2"/>
        <v>12.99329216875</v>
      </c>
      <c r="I6">
        <f t="shared" si="3"/>
        <v>6325</v>
      </c>
    </row>
    <row r="7" spans="1:9" ht="18.75" customHeight="1">
      <c r="A7" s="2"/>
      <c r="B7" s="5">
        <v>8000</v>
      </c>
      <c r="C7" s="5">
        <v>-8325</v>
      </c>
      <c r="D7" s="14">
        <f t="shared" si="0"/>
        <v>3.3968111687499998</v>
      </c>
      <c r="E7" s="5">
        <v>10</v>
      </c>
      <c r="F7" s="6">
        <f>-0.00098*C7*0.001+F2</f>
        <v>350.53315849999996</v>
      </c>
      <c r="G7" s="7">
        <f t="shared" si="1"/>
        <v>350.54655531116873</v>
      </c>
      <c r="H7" s="8">
        <f t="shared" si="2"/>
        <v>13.39681116875</v>
      </c>
      <c r="I7">
        <f t="shared" si="3"/>
        <v>8325</v>
      </c>
    </row>
    <row r="8" spans="1:9" ht="18.75" customHeight="1">
      <c r="A8" s="2"/>
      <c r="B8" s="5">
        <v>6000</v>
      </c>
      <c r="C8" s="5">
        <v>-1325</v>
      </c>
      <c r="D8" s="14">
        <f t="shared" si="0"/>
        <v>1.59354466875</v>
      </c>
      <c r="E8" s="5">
        <v>10</v>
      </c>
      <c r="F8" s="6">
        <f>-0.00098*C8*0.001+F2</f>
        <v>350.5262985</v>
      </c>
      <c r="G8" s="7">
        <f t="shared" si="1"/>
        <v>350.53789204466875</v>
      </c>
      <c r="H8" s="8">
        <f t="shared" si="2"/>
        <v>11.593544668749999</v>
      </c>
      <c r="I8">
        <f t="shared" si="3"/>
        <v>1325</v>
      </c>
    </row>
    <row r="9" spans="1:9" ht="18.75" customHeight="1">
      <c r="A9" s="2"/>
      <c r="B9" s="5">
        <v>4000</v>
      </c>
      <c r="C9" s="5">
        <v>-12325</v>
      </c>
      <c r="D9" s="14">
        <f t="shared" si="0"/>
        <v>3.93576916875</v>
      </c>
      <c r="E9" s="5">
        <v>10</v>
      </c>
      <c r="F9" s="6">
        <f>-0.00098*C9*0.001+F2</f>
        <v>350.53707849999995</v>
      </c>
      <c r="G9" s="7">
        <f t="shared" si="1"/>
        <v>350.5510142691687</v>
      </c>
      <c r="H9" s="8">
        <f t="shared" si="2"/>
        <v>13.93576916875</v>
      </c>
      <c r="I9">
        <f t="shared" si="3"/>
        <v>12325</v>
      </c>
    </row>
    <row r="10" spans="1:9" ht="18.75" customHeight="1">
      <c r="A10" s="2"/>
      <c r="B10" s="5">
        <v>2000</v>
      </c>
      <c r="C10" s="5">
        <v>-14325</v>
      </c>
      <c r="D10" s="14">
        <f t="shared" si="0"/>
        <v>4.071208168749999</v>
      </c>
      <c r="E10" s="5">
        <v>10</v>
      </c>
      <c r="F10" s="6">
        <f>-0.00098*C10*0.001+F2</f>
        <v>350.5390385</v>
      </c>
      <c r="G10" s="7">
        <f t="shared" si="1"/>
        <v>350.55310970816873</v>
      </c>
      <c r="H10" s="8">
        <f t="shared" si="2"/>
        <v>14.07120816875</v>
      </c>
      <c r="I10">
        <f t="shared" si="3"/>
        <v>14325</v>
      </c>
    </row>
    <row r="11" spans="1:9" ht="18.75" customHeight="1">
      <c r="A11" s="2" t="s">
        <v>22</v>
      </c>
      <c r="B11" s="5">
        <v>0</v>
      </c>
      <c r="C11" s="5">
        <v>-16325</v>
      </c>
      <c r="D11" s="16">
        <v>4.206</v>
      </c>
      <c r="E11" s="5">
        <v>10</v>
      </c>
      <c r="F11" s="6">
        <f>-0.00098*C11*0.001+F2</f>
        <v>350.5409985</v>
      </c>
      <c r="G11" s="7">
        <f t="shared" si="1"/>
        <v>350.5552045</v>
      </c>
      <c r="H11" s="8">
        <f t="shared" si="2"/>
        <v>14.206</v>
      </c>
      <c r="I11">
        <f t="shared" si="3"/>
        <v>16325</v>
      </c>
    </row>
    <row r="12" spans="1:9" ht="18.75" customHeight="1">
      <c r="A12" s="2"/>
      <c r="B12" s="5">
        <v>-2000</v>
      </c>
      <c r="C12" s="5">
        <v>-18325</v>
      </c>
      <c r="D12" s="14">
        <f t="shared" si="0"/>
        <v>4.0740061687499995</v>
      </c>
      <c r="E12" s="5">
        <v>10</v>
      </c>
      <c r="F12" s="6">
        <f>-0.00098*C12*0.001+F2</f>
        <v>350.5429585</v>
      </c>
      <c r="G12" s="7">
        <f t="shared" si="1"/>
        <v>350.55703250616875</v>
      </c>
      <c r="H12" s="8">
        <f t="shared" si="2"/>
        <v>14.07400616875</v>
      </c>
      <c r="I12">
        <f t="shared" si="3"/>
        <v>18325</v>
      </c>
    </row>
    <row r="13" spans="1:9" ht="18.75" customHeight="1">
      <c r="A13" s="2"/>
      <c r="B13" s="5">
        <v>-4000</v>
      </c>
      <c r="C13" s="5">
        <v>-20325</v>
      </c>
      <c r="D13" s="14">
        <f t="shared" si="0"/>
        <v>3.9413651687499995</v>
      </c>
      <c r="E13" s="5">
        <v>10</v>
      </c>
      <c r="F13" s="6">
        <f>-0.00098*C13*0.001+F2</f>
        <v>350.5449185</v>
      </c>
      <c r="G13" s="7">
        <f t="shared" si="1"/>
        <v>350.55885986516876</v>
      </c>
      <c r="H13" s="8">
        <f t="shared" si="2"/>
        <v>13.94136516875</v>
      </c>
      <c r="I13">
        <f t="shared" si="3"/>
        <v>20325</v>
      </c>
    </row>
    <row r="14" spans="1:9" ht="18.75" customHeight="1">
      <c r="A14" s="2"/>
      <c r="B14" s="5">
        <v>-6000</v>
      </c>
      <c r="C14" s="5">
        <v>-22325</v>
      </c>
      <c r="D14" s="14">
        <f t="shared" si="0"/>
        <v>3.71936416875</v>
      </c>
      <c r="E14" s="5">
        <v>10</v>
      </c>
      <c r="F14" s="6">
        <f>-0.00098*C14*0.001+F2</f>
        <v>350.5468785</v>
      </c>
      <c r="G14" s="7">
        <f t="shared" si="1"/>
        <v>350.56059786416876</v>
      </c>
      <c r="H14" s="8">
        <f t="shared" si="2"/>
        <v>13.71936416875</v>
      </c>
      <c r="I14">
        <f t="shared" si="3"/>
        <v>22325</v>
      </c>
    </row>
    <row r="15" spans="1:9" ht="18.75" customHeight="1">
      <c r="A15" s="2"/>
      <c r="B15" s="5">
        <v>-8000</v>
      </c>
      <c r="C15" s="5">
        <v>-24325</v>
      </c>
      <c r="D15" s="14">
        <f t="shared" si="0"/>
        <v>3.408003168750001</v>
      </c>
      <c r="E15" s="5">
        <v>10</v>
      </c>
      <c r="F15" s="6">
        <f>-0.00098*C15*0.001+F2</f>
        <v>350.5488385</v>
      </c>
      <c r="G15" s="7">
        <f t="shared" si="1"/>
        <v>350.56224650316875</v>
      </c>
      <c r="H15" s="8">
        <f t="shared" si="2"/>
        <v>13.408003168750001</v>
      </c>
      <c r="I15">
        <f t="shared" si="3"/>
        <v>24325</v>
      </c>
    </row>
    <row r="16" spans="1:9" ht="18.75" customHeight="1">
      <c r="A16" s="2"/>
      <c r="B16" s="5">
        <v>-10000</v>
      </c>
      <c r="C16" s="5">
        <v>-26325</v>
      </c>
      <c r="D16" s="14">
        <f t="shared" si="0"/>
        <v>3.0072821687499993</v>
      </c>
      <c r="E16" s="5">
        <v>10</v>
      </c>
      <c r="F16" s="6">
        <f>-0.00098*C16*0.001+F2</f>
        <v>350.5507985</v>
      </c>
      <c r="G16" s="7">
        <f t="shared" si="1"/>
        <v>350.56380578216874</v>
      </c>
      <c r="H16" s="8">
        <f t="shared" si="2"/>
        <v>13.007282168749999</v>
      </c>
      <c r="I16">
        <f t="shared" si="3"/>
        <v>26325</v>
      </c>
    </row>
    <row r="17" spans="1:9" ht="18.75" customHeight="1">
      <c r="A17" s="2"/>
      <c r="B17" s="5">
        <v>-12000</v>
      </c>
      <c r="C17" s="5">
        <v>-28325</v>
      </c>
      <c r="D17" s="14">
        <f t="shared" si="0"/>
        <v>2.5172011687499993</v>
      </c>
      <c r="E17" s="5">
        <v>10</v>
      </c>
      <c r="F17" s="6">
        <f>-0.00098*C17*0.001+F2</f>
        <v>350.5527585</v>
      </c>
      <c r="G17" s="7">
        <f t="shared" si="1"/>
        <v>350.56527570116873</v>
      </c>
      <c r="H17" s="8">
        <f t="shared" si="2"/>
        <v>12.517201168749999</v>
      </c>
      <c r="I17">
        <f t="shared" si="3"/>
        <v>28325</v>
      </c>
    </row>
    <row r="18" spans="1:9" ht="18.75" customHeight="1">
      <c r="A18" s="2"/>
      <c r="B18" s="5">
        <v>-14000</v>
      </c>
      <c r="C18" s="5">
        <v>-30325</v>
      </c>
      <c r="D18" s="14">
        <f t="shared" si="0"/>
        <v>1.9377601687500001</v>
      </c>
      <c r="E18" s="5">
        <v>10</v>
      </c>
      <c r="F18" s="6">
        <f>-0.00098*C18*0.001+F2</f>
        <v>350.5547185</v>
      </c>
      <c r="G18" s="7">
        <f t="shared" si="1"/>
        <v>350.5666562601687</v>
      </c>
      <c r="H18" s="8">
        <f t="shared" si="2"/>
        <v>11.93776016875</v>
      </c>
      <c r="I18">
        <f t="shared" si="3"/>
        <v>30325</v>
      </c>
    </row>
    <row r="19" spans="1:9" ht="18.75" customHeight="1">
      <c r="A19" s="2"/>
      <c r="B19" s="5">
        <v>-16000</v>
      </c>
      <c r="C19" s="5">
        <v>-32325</v>
      </c>
      <c r="D19" s="14">
        <f t="shared" si="0"/>
        <v>1.26895916875</v>
      </c>
      <c r="E19" s="5">
        <v>10</v>
      </c>
      <c r="F19" s="6">
        <f>-0.00098*C19*0.001+F2</f>
        <v>350.5566785</v>
      </c>
      <c r="G19" s="7">
        <f t="shared" si="1"/>
        <v>350.56794745916875</v>
      </c>
      <c r="H19" s="8">
        <f t="shared" si="2"/>
        <v>11.26895916875</v>
      </c>
      <c r="I19">
        <f t="shared" si="3"/>
        <v>32325</v>
      </c>
    </row>
    <row r="20" spans="1:9" ht="18.75" customHeight="1">
      <c r="A20" s="2">
        <v>47</v>
      </c>
      <c r="B20" s="5">
        <v>-16325</v>
      </c>
      <c r="C20" s="5">
        <v>-32650</v>
      </c>
      <c r="D20" s="5">
        <v>0</v>
      </c>
      <c r="E20" s="5">
        <v>5</v>
      </c>
      <c r="F20" s="6">
        <f>-0.00098*C20*0.001+F2</f>
        <v>350.55699699999997</v>
      </c>
      <c r="G20" s="7">
        <f>F20+(E20+D20)*0.001</f>
        <v>350.56199699999996</v>
      </c>
      <c r="H20" s="5">
        <v>5</v>
      </c>
      <c r="I20">
        <f t="shared" si="3"/>
        <v>32650</v>
      </c>
    </row>
    <row r="21" spans="2:5" ht="14.25">
      <c r="B21" s="21" t="s">
        <v>23</v>
      </c>
      <c r="C21" s="21"/>
      <c r="D21" s="21"/>
      <c r="E21" s="21"/>
    </row>
    <row r="22" spans="2:5" ht="14.25">
      <c r="B22" s="22"/>
      <c r="C22" s="22"/>
      <c r="D22" s="22"/>
      <c r="E22" s="22"/>
    </row>
    <row r="23" spans="2:5" ht="14.25">
      <c r="B23" s="11"/>
      <c r="C23" s="11"/>
      <c r="D23" s="11"/>
      <c r="E23" s="11"/>
    </row>
  </sheetData>
  <mergeCells count="1">
    <mergeCell ref="B21:E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2007-11-21T06:16:06Z</cp:lastPrinted>
  <dcterms:created xsi:type="dcterms:W3CDTF">1996-12-17T01:32:42Z</dcterms:created>
  <dcterms:modified xsi:type="dcterms:W3CDTF">2008-01-14T08:07:11Z</dcterms:modified>
  <cp:category/>
  <cp:version/>
  <cp:contentType/>
  <cp:contentStatus/>
</cp:coreProperties>
</file>